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ngan sach huyen\baocao Moc Hoa moi\Nam 2024\công khai 2024\"/>
    </mc:Choice>
  </mc:AlternateContent>
  <xr:revisionPtr revIDLastSave="0" documentId="13_ncr:1_{80650B48-5FB1-4828-9222-988D049E6616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foxz" sheetId="8" state="veryHidden" r:id="rId1"/>
    <sheet name="SGV" sheetId="9" state="hidden" r:id="rId2"/>
    <sheet name="SGV_2" sheetId="10" state="veryHidden" r:id="rId3"/>
    <sheet name="96" sheetId="1" r:id="rId4"/>
    <sheet name="97" sheetId="2" r:id="rId5"/>
    <sheet name="98" sheetId="3" r:id="rId6"/>
    <sheet name="99" sheetId="4" r:id="rId7"/>
    <sheet name="100" sheetId="5" r:id="rId8"/>
    <sheet name="101" sheetId="6" r:id="rId9"/>
    <sheet name="102" sheetId="7" r:id="rId10"/>
  </sheets>
  <externalReferences>
    <externalReference r:id="rId11"/>
  </externalReferences>
  <definedNames>
    <definedName name="_xlnm.Print_Titles" localSheetId="7">'100'!$6:$8</definedName>
    <definedName name="_xlnm.Print_Titles" localSheetId="4">'97'!$6:$7</definedName>
    <definedName name="_xlnm.Print_Titles" localSheetId="5">'98'!$6:$7</definedName>
    <definedName name="_xlnm.Print_Titles" localSheetId="6">'99'!$7:$7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7" l="1"/>
  <c r="C38" i="7"/>
  <c r="L37" i="7"/>
  <c r="I37" i="7"/>
  <c r="H37" i="7"/>
  <c r="Q37" i="7" s="1"/>
  <c r="G37" i="7"/>
  <c r="F37" i="7"/>
  <c r="O37" i="7" s="1"/>
  <c r="C37" i="7"/>
  <c r="L36" i="7"/>
  <c r="I36" i="7"/>
  <c r="H36" i="7"/>
  <c r="Q36" i="7" s="1"/>
  <c r="G36" i="7"/>
  <c r="F36" i="7"/>
  <c r="O36" i="7" s="1"/>
  <c r="C36" i="7"/>
  <c r="Q35" i="7"/>
  <c r="O35" i="7"/>
  <c r="L35" i="7"/>
  <c r="I35" i="7"/>
  <c r="H35" i="7"/>
  <c r="G35" i="7"/>
  <c r="F35" i="7"/>
  <c r="C35" i="7"/>
  <c r="L34" i="7"/>
  <c r="I34" i="7"/>
  <c r="H34" i="7"/>
  <c r="Q34" i="7" s="1"/>
  <c r="G34" i="7"/>
  <c r="F34" i="7"/>
  <c r="O34" i="7" s="1"/>
  <c r="C34" i="7"/>
  <c r="L33" i="7"/>
  <c r="I33" i="7"/>
  <c r="H33" i="7"/>
  <c r="G33" i="7"/>
  <c r="F33" i="7"/>
  <c r="C33" i="7"/>
  <c r="L32" i="7"/>
  <c r="I32" i="7"/>
  <c r="H32" i="7"/>
  <c r="Q32" i="7" s="1"/>
  <c r="G32" i="7"/>
  <c r="F32" i="7"/>
  <c r="O32" i="7" s="1"/>
  <c r="C32" i="7"/>
  <c r="L31" i="7"/>
  <c r="I31" i="7"/>
  <c r="I30" i="7" s="1"/>
  <c r="H31" i="7"/>
  <c r="H30" i="7" s="1"/>
  <c r="Q30" i="7" s="1"/>
  <c r="G31" i="7"/>
  <c r="G30" i="7" s="1"/>
  <c r="F31" i="7"/>
  <c r="F30" i="7" s="1"/>
  <c r="C31" i="7"/>
  <c r="C30" i="7" s="1"/>
  <c r="N30" i="7"/>
  <c r="M30" i="7"/>
  <c r="L30" i="7" s="1"/>
  <c r="K30" i="7"/>
  <c r="J30" i="7"/>
  <c r="E30" i="7"/>
  <c r="D30" i="7"/>
  <c r="L29" i="7"/>
  <c r="I29" i="7"/>
  <c r="H29" i="7"/>
  <c r="Q29" i="7" s="1"/>
  <c r="G29" i="7"/>
  <c r="F29" i="7"/>
  <c r="O29" i="7" s="1"/>
  <c r="C29" i="7"/>
  <c r="P28" i="7"/>
  <c r="O28" i="7"/>
  <c r="L28" i="7"/>
  <c r="J28" i="7"/>
  <c r="I28" i="7"/>
  <c r="H28" i="7"/>
  <c r="G28" i="7"/>
  <c r="F28" i="7"/>
  <c r="C28" i="7"/>
  <c r="L27" i="7"/>
  <c r="I27" i="7"/>
  <c r="H27" i="7"/>
  <c r="G27" i="7"/>
  <c r="P27" i="7" s="1"/>
  <c r="F27" i="7"/>
  <c r="O27" i="7" s="1"/>
  <c r="C27" i="7"/>
  <c r="P26" i="7"/>
  <c r="L26" i="7"/>
  <c r="I26" i="7"/>
  <c r="H26" i="7"/>
  <c r="F26" i="7" s="1"/>
  <c r="O26" i="7" s="1"/>
  <c r="G26" i="7"/>
  <c r="C26" i="7"/>
  <c r="L25" i="7"/>
  <c r="I25" i="7"/>
  <c r="H25" i="7"/>
  <c r="G25" i="7"/>
  <c r="P25" i="7" s="1"/>
  <c r="F25" i="7"/>
  <c r="O25" i="7" s="1"/>
  <c r="C25" i="7"/>
  <c r="L24" i="7"/>
  <c r="I24" i="7"/>
  <c r="H24" i="7"/>
  <c r="G24" i="7"/>
  <c r="P24" i="7" s="1"/>
  <c r="F24" i="7"/>
  <c r="O24" i="7" s="1"/>
  <c r="C24" i="7"/>
  <c r="P23" i="7"/>
  <c r="L23" i="7"/>
  <c r="I23" i="7"/>
  <c r="H23" i="7"/>
  <c r="G23" i="7"/>
  <c r="F23" i="7"/>
  <c r="O23" i="7" s="1"/>
  <c r="D23" i="7"/>
  <c r="D9" i="7" s="1"/>
  <c r="D8" i="7" s="1"/>
  <c r="C23" i="7"/>
  <c r="L22" i="7"/>
  <c r="I22" i="7"/>
  <c r="H22" i="7"/>
  <c r="Q22" i="7" s="1"/>
  <c r="G22" i="7"/>
  <c r="F22" i="7"/>
  <c r="O22" i="7" s="1"/>
  <c r="C22" i="7"/>
  <c r="Q21" i="7"/>
  <c r="O21" i="7"/>
  <c r="L21" i="7"/>
  <c r="I21" i="7"/>
  <c r="H21" i="7"/>
  <c r="G21" i="7"/>
  <c r="F21" i="7"/>
  <c r="C21" i="7"/>
  <c r="L20" i="7"/>
  <c r="I20" i="7"/>
  <c r="H20" i="7"/>
  <c r="Q20" i="7" s="1"/>
  <c r="G20" i="7"/>
  <c r="F20" i="7"/>
  <c r="O20" i="7" s="1"/>
  <c r="C20" i="7"/>
  <c r="I19" i="7"/>
  <c r="H19" i="7"/>
  <c r="Q19" i="7" s="1"/>
  <c r="F19" i="7"/>
  <c r="O19" i="7" s="1"/>
  <c r="C19" i="7"/>
  <c r="Q18" i="7"/>
  <c r="O18" i="7"/>
  <c r="L18" i="7"/>
  <c r="I18" i="7"/>
  <c r="H18" i="7"/>
  <c r="G18" i="7"/>
  <c r="F18" i="7"/>
  <c r="C18" i="7"/>
  <c r="L17" i="7"/>
  <c r="I17" i="7"/>
  <c r="H17" i="7"/>
  <c r="Q17" i="7" s="1"/>
  <c r="G17" i="7"/>
  <c r="F17" i="7"/>
  <c r="O17" i="7" s="1"/>
  <c r="C17" i="7"/>
  <c r="L16" i="7"/>
  <c r="I16" i="7"/>
  <c r="H16" i="7"/>
  <c r="Q16" i="7" s="1"/>
  <c r="G16" i="7"/>
  <c r="F16" i="7" s="1"/>
  <c r="O16" i="7" s="1"/>
  <c r="C16" i="7"/>
  <c r="L15" i="7"/>
  <c r="I15" i="7"/>
  <c r="H15" i="7"/>
  <c r="Q15" i="7" s="1"/>
  <c r="G15" i="7"/>
  <c r="F15" i="7"/>
  <c r="O15" i="7" s="1"/>
  <c r="C15" i="7"/>
  <c r="L14" i="7"/>
  <c r="I14" i="7"/>
  <c r="H14" i="7"/>
  <c r="G14" i="7"/>
  <c r="F14" i="7"/>
  <c r="O14" i="7" s="1"/>
  <c r="E14" i="7"/>
  <c r="C14" i="7"/>
  <c r="Q13" i="7"/>
  <c r="O13" i="7"/>
  <c r="L13" i="7"/>
  <c r="I13" i="7"/>
  <c r="H13" i="7"/>
  <c r="G13" i="7"/>
  <c r="F13" i="7"/>
  <c r="C13" i="7"/>
  <c r="L12" i="7"/>
  <c r="I12" i="7"/>
  <c r="H12" i="7"/>
  <c r="Q12" i="7" s="1"/>
  <c r="G12" i="7"/>
  <c r="F12" i="7"/>
  <c r="O12" i="7" s="1"/>
  <c r="C12" i="7"/>
  <c r="L11" i="7"/>
  <c r="L9" i="7" s="1"/>
  <c r="I11" i="7"/>
  <c r="I9" i="7" s="1"/>
  <c r="I8" i="7" s="1"/>
  <c r="H11" i="7"/>
  <c r="H9" i="7" s="1"/>
  <c r="G11" i="7"/>
  <c r="F11" i="7" s="1"/>
  <c r="E11" i="7"/>
  <c r="E9" i="7" s="1"/>
  <c r="E8" i="7" s="1"/>
  <c r="C11" i="7"/>
  <c r="I10" i="7"/>
  <c r="H10" i="7"/>
  <c r="G10" i="7"/>
  <c r="F10" i="7"/>
  <c r="C10" i="7"/>
  <c r="C9" i="7" s="1"/>
  <c r="C8" i="7" s="1"/>
  <c r="N9" i="7"/>
  <c r="N8" i="7" s="1"/>
  <c r="M9" i="7"/>
  <c r="M8" i="7" s="1"/>
  <c r="K9" i="7"/>
  <c r="K8" i="7" s="1"/>
  <c r="J9" i="7"/>
  <c r="J8" i="7" s="1"/>
  <c r="P16" i="6"/>
  <c r="M16" i="6"/>
  <c r="K16" i="6"/>
  <c r="I16" i="6"/>
  <c r="E16" i="6"/>
  <c r="C16" i="6" s="1"/>
  <c r="P15" i="6"/>
  <c r="M15" i="6"/>
  <c r="K15" i="6"/>
  <c r="I15" i="6"/>
  <c r="O15" i="6" s="1"/>
  <c r="E15" i="6"/>
  <c r="C15" i="6"/>
  <c r="P14" i="6"/>
  <c r="M14" i="6"/>
  <c r="K14" i="6"/>
  <c r="I14" i="6"/>
  <c r="E14" i="6"/>
  <c r="C14" i="6" s="1"/>
  <c r="P13" i="6"/>
  <c r="M13" i="6"/>
  <c r="K13" i="6"/>
  <c r="I13" i="6"/>
  <c r="O13" i="6" s="1"/>
  <c r="E13" i="6"/>
  <c r="C13" i="6"/>
  <c r="P12" i="6"/>
  <c r="M12" i="6"/>
  <c r="K12" i="6"/>
  <c r="I12" i="6"/>
  <c r="O12" i="6" s="1"/>
  <c r="E12" i="6"/>
  <c r="C12" i="6"/>
  <c r="C9" i="6" s="1"/>
  <c r="P11" i="6"/>
  <c r="M11" i="6"/>
  <c r="M9" i="6" s="1"/>
  <c r="K11" i="6"/>
  <c r="K9" i="6" s="1"/>
  <c r="I11" i="6"/>
  <c r="O11" i="6" s="1"/>
  <c r="E11" i="6"/>
  <c r="C11" i="6"/>
  <c r="P10" i="6"/>
  <c r="M10" i="6"/>
  <c r="K10" i="6"/>
  <c r="I10" i="6" s="1"/>
  <c r="E10" i="6"/>
  <c r="E9" i="6" s="1"/>
  <c r="C10" i="6"/>
  <c r="S9" i="6"/>
  <c r="R9" i="6"/>
  <c r="N9" i="6"/>
  <c r="L9" i="6"/>
  <c r="J9" i="6"/>
  <c r="P9" i="6" s="1"/>
  <c r="H9" i="6"/>
  <c r="G9" i="6"/>
  <c r="F9" i="6"/>
  <c r="D9" i="6"/>
  <c r="F14" i="5"/>
  <c r="C67" i="5"/>
  <c r="N66" i="5"/>
  <c r="F66" i="5" s="1"/>
  <c r="C66" i="5"/>
  <c r="K65" i="5"/>
  <c r="H65" i="5"/>
  <c r="F65" i="5" s="1"/>
  <c r="C65" i="5"/>
  <c r="F64" i="5"/>
  <c r="F63" i="5"/>
  <c r="O63" i="5" s="1"/>
  <c r="F62" i="5"/>
  <c r="C62" i="5"/>
  <c r="F61" i="5"/>
  <c r="C61" i="5"/>
  <c r="Q60" i="5"/>
  <c r="F60" i="5"/>
  <c r="O60" i="5" s="1"/>
  <c r="C60" i="5"/>
  <c r="Q59" i="5"/>
  <c r="F59" i="5"/>
  <c r="O59" i="5" s="1"/>
  <c r="C59" i="5"/>
  <c r="Q58" i="5"/>
  <c r="O58" i="5"/>
  <c r="F58" i="5"/>
  <c r="C58" i="5"/>
  <c r="Q57" i="5"/>
  <c r="F57" i="5"/>
  <c r="O57" i="5" s="1"/>
  <c r="C57" i="5"/>
  <c r="Q56" i="5"/>
  <c r="F56" i="5"/>
  <c r="O56" i="5" s="1"/>
  <c r="C56" i="5"/>
  <c r="Q55" i="5"/>
  <c r="C55" i="5"/>
  <c r="Q54" i="5"/>
  <c r="F54" i="5"/>
  <c r="O54" i="5" s="1"/>
  <c r="C54" i="5"/>
  <c r="C53" i="5"/>
  <c r="Q52" i="5"/>
  <c r="F52" i="5"/>
  <c r="O52" i="5" s="1"/>
  <c r="C52" i="5"/>
  <c r="Q51" i="5"/>
  <c r="F51" i="5"/>
  <c r="O51" i="5" s="1"/>
  <c r="C51" i="5"/>
  <c r="Q50" i="5"/>
  <c r="F50" i="5"/>
  <c r="O50" i="5" s="1"/>
  <c r="C50" i="5"/>
  <c r="Q49" i="5"/>
  <c r="F49" i="5"/>
  <c r="O49" i="5" s="1"/>
  <c r="C49" i="5"/>
  <c r="Q48" i="5"/>
  <c r="F48" i="5"/>
  <c r="O48" i="5" s="1"/>
  <c r="C48" i="5"/>
  <c r="Q47" i="5"/>
  <c r="F47" i="5"/>
  <c r="O47" i="5" s="1"/>
  <c r="C47" i="5"/>
  <c r="Q46" i="5"/>
  <c r="F46" i="5"/>
  <c r="O46" i="5" s="1"/>
  <c r="C46" i="5"/>
  <c r="Q45" i="5"/>
  <c r="C45" i="5"/>
  <c r="Q44" i="5"/>
  <c r="F44" i="5"/>
  <c r="O44" i="5" s="1"/>
  <c r="F43" i="5"/>
  <c r="O43" i="5" s="1"/>
  <c r="C43" i="5"/>
  <c r="Q42" i="5"/>
  <c r="F42" i="5"/>
  <c r="O42" i="5" s="1"/>
  <c r="C42" i="5"/>
  <c r="Q41" i="5"/>
  <c r="F41" i="5"/>
  <c r="O41" i="5" s="1"/>
  <c r="C41" i="5"/>
  <c r="Q40" i="5"/>
  <c r="F40" i="5"/>
  <c r="O40" i="5" s="1"/>
  <c r="C40" i="5"/>
  <c r="Q39" i="5"/>
  <c r="F39" i="5"/>
  <c r="O39" i="5" s="1"/>
  <c r="C39" i="5"/>
  <c r="C38" i="5"/>
  <c r="Q37" i="5"/>
  <c r="F37" i="5"/>
  <c r="O37" i="5" s="1"/>
  <c r="C37" i="5"/>
  <c r="Q36" i="5"/>
  <c r="O36" i="5"/>
  <c r="F36" i="5"/>
  <c r="C36" i="5"/>
  <c r="Q35" i="5"/>
  <c r="F35" i="5"/>
  <c r="O35" i="5" s="1"/>
  <c r="C35" i="5"/>
  <c r="Q34" i="5"/>
  <c r="F34" i="5"/>
  <c r="O34" i="5" s="1"/>
  <c r="C34" i="5"/>
  <c r="F33" i="5"/>
  <c r="O33" i="5" s="1"/>
  <c r="C33" i="5"/>
  <c r="Q32" i="5"/>
  <c r="F32" i="5"/>
  <c r="O32" i="5" s="1"/>
  <c r="C32" i="5"/>
  <c r="Q31" i="5"/>
  <c r="F31" i="5"/>
  <c r="O31" i="5" s="1"/>
  <c r="C31" i="5"/>
  <c r="Q30" i="5"/>
  <c r="F30" i="5"/>
  <c r="O30" i="5" s="1"/>
  <c r="C30" i="5"/>
  <c r="Q29" i="5"/>
  <c r="F29" i="5"/>
  <c r="O29" i="5" s="1"/>
  <c r="C29" i="5"/>
  <c r="C28" i="5"/>
  <c r="Q27" i="5"/>
  <c r="F27" i="5"/>
  <c r="O27" i="5" s="1"/>
  <c r="C27" i="5"/>
  <c r="Q26" i="5"/>
  <c r="F26" i="5"/>
  <c r="O26" i="5" s="1"/>
  <c r="C26" i="5"/>
  <c r="Q25" i="5"/>
  <c r="F25" i="5"/>
  <c r="O25" i="5" s="1"/>
  <c r="C25" i="5"/>
  <c r="Q24" i="5"/>
  <c r="F24" i="5"/>
  <c r="O24" i="5" s="1"/>
  <c r="C24" i="5"/>
  <c r="F23" i="5"/>
  <c r="O23" i="5" s="1"/>
  <c r="C23" i="5"/>
  <c r="Q22" i="5"/>
  <c r="F22" i="5"/>
  <c r="O22" i="5" s="1"/>
  <c r="C22" i="5"/>
  <c r="Q21" i="5"/>
  <c r="F21" i="5"/>
  <c r="O21" i="5" s="1"/>
  <c r="C21" i="5"/>
  <c r="Q20" i="5"/>
  <c r="F20" i="5"/>
  <c r="O20" i="5" s="1"/>
  <c r="C20" i="5"/>
  <c r="Q19" i="5"/>
  <c r="F19" i="5"/>
  <c r="O19" i="5" s="1"/>
  <c r="C19" i="5"/>
  <c r="C18" i="5"/>
  <c r="Q17" i="5"/>
  <c r="F17" i="5"/>
  <c r="O17" i="5" s="1"/>
  <c r="C17" i="5"/>
  <c r="Q16" i="5"/>
  <c r="F16" i="5"/>
  <c r="O16" i="5" s="1"/>
  <c r="C16" i="5"/>
  <c r="Q15" i="5"/>
  <c r="F15" i="5"/>
  <c r="O15" i="5" s="1"/>
  <c r="C15" i="5"/>
  <c r="Q14" i="5"/>
  <c r="O14" i="5"/>
  <c r="C14" i="5"/>
  <c r="F13" i="5"/>
  <c r="C13" i="5"/>
  <c r="Q12" i="5"/>
  <c r="F12" i="5"/>
  <c r="O12" i="5" s="1"/>
  <c r="C12" i="5"/>
  <c r="Q11" i="5"/>
  <c r="K10" i="5"/>
  <c r="K9" i="5" s="1"/>
  <c r="G11" i="5"/>
  <c r="P11" i="5" s="1"/>
  <c r="F11" i="5"/>
  <c r="O11" i="5" s="1"/>
  <c r="C11" i="5"/>
  <c r="C10" i="5" s="1"/>
  <c r="C9" i="5" s="1"/>
  <c r="P10" i="5"/>
  <c r="N10" i="5"/>
  <c r="N9" i="5" s="1"/>
  <c r="M10" i="5"/>
  <c r="M9" i="5" s="1"/>
  <c r="L10" i="5"/>
  <c r="J10" i="5"/>
  <c r="I10" i="5"/>
  <c r="I9" i="5" s="1"/>
  <c r="G10" i="5"/>
  <c r="G9" i="5" s="1"/>
  <c r="P9" i="5" s="1"/>
  <c r="E10" i="5"/>
  <c r="E9" i="5" s="1"/>
  <c r="D10" i="5"/>
  <c r="L9" i="5"/>
  <c r="J9" i="5"/>
  <c r="D9" i="5"/>
  <c r="E47" i="4"/>
  <c r="F45" i="4"/>
  <c r="E45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C30" i="4"/>
  <c r="E30" i="4" s="1"/>
  <c r="D29" i="4"/>
  <c r="F29" i="4" s="1"/>
  <c r="C29" i="4"/>
  <c r="D13" i="4"/>
  <c r="F13" i="4" s="1"/>
  <c r="D12" i="4"/>
  <c r="D11" i="4" s="1"/>
  <c r="C12" i="4"/>
  <c r="C11" i="4" s="1"/>
  <c r="C9" i="4" s="1"/>
  <c r="F10" i="4"/>
  <c r="E10" i="4"/>
  <c r="F38" i="3"/>
  <c r="F37" i="3"/>
  <c r="F36" i="3"/>
  <c r="C36" i="3"/>
  <c r="H35" i="3"/>
  <c r="G35" i="3"/>
  <c r="F35" i="3"/>
  <c r="E35" i="3"/>
  <c r="D35" i="3"/>
  <c r="C35" i="3"/>
  <c r="H32" i="3"/>
  <c r="G32" i="3"/>
  <c r="F32" i="3"/>
  <c r="E32" i="3"/>
  <c r="D32" i="3"/>
  <c r="C32" i="3"/>
  <c r="K30" i="3"/>
  <c r="J30" i="3"/>
  <c r="F30" i="3"/>
  <c r="I30" i="3" s="1"/>
  <c r="C30" i="3"/>
  <c r="K26" i="3"/>
  <c r="J26" i="3"/>
  <c r="F26" i="3"/>
  <c r="I26" i="3" s="1"/>
  <c r="C26" i="3"/>
  <c r="K24" i="3"/>
  <c r="J24" i="3"/>
  <c r="F24" i="3"/>
  <c r="I24" i="3" s="1"/>
  <c r="C24" i="3"/>
  <c r="F22" i="3"/>
  <c r="G21" i="3"/>
  <c r="F21" i="3" s="1"/>
  <c r="G19" i="3"/>
  <c r="F19" i="3" s="1"/>
  <c r="G18" i="3"/>
  <c r="F18" i="3" s="1"/>
  <c r="C18" i="3"/>
  <c r="G17" i="3"/>
  <c r="F17" i="3" s="1"/>
  <c r="C17" i="3"/>
  <c r="G16" i="3"/>
  <c r="F16" i="3" s="1"/>
  <c r="C16" i="3"/>
  <c r="F13" i="3"/>
  <c r="H11" i="3"/>
  <c r="E11" i="3"/>
  <c r="D11" i="3"/>
  <c r="D10" i="3" s="1"/>
  <c r="D9" i="3" s="1"/>
  <c r="D8" i="3" s="1"/>
  <c r="C11" i="3"/>
  <c r="C10" i="3" s="1"/>
  <c r="C9" i="3" s="1"/>
  <c r="C8" i="3" s="1"/>
  <c r="H10" i="3"/>
  <c r="H9" i="3" s="1"/>
  <c r="E10" i="3"/>
  <c r="E9" i="3" s="1"/>
  <c r="E8" i="3" s="1"/>
  <c r="F73" i="2"/>
  <c r="D73" i="2"/>
  <c r="F72" i="2"/>
  <c r="F71" i="2"/>
  <c r="F69" i="2"/>
  <c r="G52" i="2"/>
  <c r="F52" i="2"/>
  <c r="H52" i="2" s="1"/>
  <c r="D52" i="2"/>
  <c r="F51" i="2"/>
  <c r="H51" i="2" s="1"/>
  <c r="E51" i="2"/>
  <c r="G51" i="2" s="1"/>
  <c r="D51" i="2"/>
  <c r="C51" i="2"/>
  <c r="C10" i="2" s="1"/>
  <c r="C9" i="2" s="1"/>
  <c r="C8" i="2" s="1"/>
  <c r="F50" i="2"/>
  <c r="H50" i="2" s="1"/>
  <c r="E50" i="2"/>
  <c r="E10" i="2" s="1"/>
  <c r="H49" i="2"/>
  <c r="G49" i="2"/>
  <c r="F49" i="2"/>
  <c r="D49" i="2"/>
  <c r="G45" i="2"/>
  <c r="F45" i="2"/>
  <c r="H45" i="2" s="1"/>
  <c r="D45" i="2"/>
  <c r="G44" i="2"/>
  <c r="F44" i="2"/>
  <c r="H44" i="2" s="1"/>
  <c r="D44" i="2"/>
  <c r="G43" i="2"/>
  <c r="F43" i="2"/>
  <c r="H43" i="2" s="1"/>
  <c r="D43" i="2"/>
  <c r="G41" i="2"/>
  <c r="F41" i="2"/>
  <c r="H41" i="2" s="1"/>
  <c r="D41" i="2"/>
  <c r="D37" i="2" s="1"/>
  <c r="H40" i="2"/>
  <c r="G40" i="2"/>
  <c r="F40" i="2"/>
  <c r="D40" i="2"/>
  <c r="G38" i="2"/>
  <c r="E37" i="2"/>
  <c r="G37" i="2" s="1"/>
  <c r="C37" i="2"/>
  <c r="G36" i="2"/>
  <c r="F36" i="2"/>
  <c r="H36" i="2" s="1"/>
  <c r="D36" i="2"/>
  <c r="H34" i="2"/>
  <c r="G34" i="2"/>
  <c r="G31" i="2"/>
  <c r="F31" i="2"/>
  <c r="F27" i="2" s="1"/>
  <c r="D31" i="2"/>
  <c r="D27" i="2" s="1"/>
  <c r="D30" i="2"/>
  <c r="H29" i="2"/>
  <c r="G29" i="2"/>
  <c r="B29" i="2"/>
  <c r="H28" i="2"/>
  <c r="G28" i="2"/>
  <c r="B28" i="2"/>
  <c r="E27" i="2"/>
  <c r="G27" i="2" s="1"/>
  <c r="C27" i="2"/>
  <c r="H21" i="2"/>
  <c r="G21" i="2"/>
  <c r="H20" i="2"/>
  <c r="G20" i="2"/>
  <c r="G19" i="2"/>
  <c r="F19" i="2"/>
  <c r="E19" i="2"/>
  <c r="D19" i="2"/>
  <c r="C19" i="2"/>
  <c r="D12" i="2"/>
  <c r="F11" i="2"/>
  <c r="E11" i="2"/>
  <c r="D11" i="2"/>
  <c r="C11" i="2"/>
  <c r="O11" i="7" l="1"/>
  <c r="F9" i="7"/>
  <c r="Q9" i="7"/>
  <c r="H8" i="7"/>
  <c r="Q8" i="7" s="1"/>
  <c r="L8" i="7"/>
  <c r="O30" i="7"/>
  <c r="G9" i="7"/>
  <c r="Q11" i="7"/>
  <c r="Q31" i="7"/>
  <c r="O31" i="7"/>
  <c r="O14" i="6"/>
  <c r="O10" i="6"/>
  <c r="I9" i="6"/>
  <c r="O9" i="6" s="1"/>
  <c r="O16" i="6"/>
  <c r="O13" i="5"/>
  <c r="F53" i="5"/>
  <c r="O53" i="5" s="1"/>
  <c r="Q53" i="5"/>
  <c r="Q18" i="5"/>
  <c r="F18" i="5"/>
  <c r="O18" i="5" s="1"/>
  <c r="Q28" i="5"/>
  <c r="F28" i="5"/>
  <c r="O28" i="5" s="1"/>
  <c r="Q38" i="5"/>
  <c r="F38" i="5"/>
  <c r="O38" i="5" s="1"/>
  <c r="Q13" i="5"/>
  <c r="Q23" i="5"/>
  <c r="Q33" i="5"/>
  <c r="Q43" i="5"/>
  <c r="F45" i="5"/>
  <c r="O45" i="5" s="1"/>
  <c r="F55" i="5"/>
  <c r="O55" i="5" s="1"/>
  <c r="H10" i="5"/>
  <c r="E11" i="4"/>
  <c r="F11" i="4"/>
  <c r="D9" i="4"/>
  <c r="E29" i="4"/>
  <c r="F30" i="4"/>
  <c r="E12" i="4"/>
  <c r="F12" i="4"/>
  <c r="E13" i="4"/>
  <c r="K9" i="3"/>
  <c r="H8" i="3"/>
  <c r="K8" i="3" s="1"/>
  <c r="G11" i="3"/>
  <c r="H27" i="2"/>
  <c r="G10" i="2"/>
  <c r="E9" i="2"/>
  <c r="D10" i="2"/>
  <c r="D9" i="2" s="1"/>
  <c r="D8" i="2" s="1"/>
  <c r="H31" i="2"/>
  <c r="H19" i="2"/>
  <c r="F37" i="2"/>
  <c r="H37" i="2" s="1"/>
  <c r="G50" i="2"/>
  <c r="G8" i="7" l="1"/>
  <c r="P8" i="7" s="1"/>
  <c r="P9" i="7"/>
  <c r="O9" i="7"/>
  <c r="F8" i="7"/>
  <c r="O8" i="7" s="1"/>
  <c r="F10" i="5"/>
  <c r="H9" i="5"/>
  <c r="Q9" i="5" s="1"/>
  <c r="Q10" i="5"/>
  <c r="F9" i="4"/>
  <c r="E9" i="4"/>
  <c r="F11" i="3"/>
  <c r="G10" i="3"/>
  <c r="J11" i="3"/>
  <c r="E8" i="2"/>
  <c r="G8" i="2" s="1"/>
  <c r="G9" i="2"/>
  <c r="F10" i="2"/>
  <c r="F9" i="5" l="1"/>
  <c r="O9" i="5" s="1"/>
  <c r="O10" i="5"/>
  <c r="J10" i="3"/>
  <c r="G9" i="3"/>
  <c r="F10" i="3"/>
  <c r="I11" i="3"/>
  <c r="F9" i="2"/>
  <c r="H10" i="2"/>
  <c r="I10" i="3" l="1"/>
  <c r="F9" i="3"/>
  <c r="J9" i="3"/>
  <c r="G8" i="3"/>
  <c r="J8" i="3" s="1"/>
  <c r="H9" i="2"/>
  <c r="F8" i="2"/>
  <c r="H8" i="2" s="1"/>
  <c r="I9" i="3" l="1"/>
  <c r="F8" i="3"/>
  <c r="I8" i="3" s="1"/>
  <c r="E14" i="1"/>
  <c r="A3" i="7" l="1"/>
  <c r="A4" i="6"/>
  <c r="A4" i="5"/>
  <c r="A4" i="4"/>
  <c r="A4" i="3"/>
  <c r="A4" i="2"/>
  <c r="E10" i="1" l="1"/>
  <c r="E11" i="1" l="1"/>
  <c r="E13" i="1"/>
  <c r="E19" i="1"/>
  <c r="E20" i="1"/>
  <c r="E21" i="1"/>
  <c r="D23" i="1"/>
  <c r="C23" i="1"/>
  <c r="D18" i="1"/>
  <c r="C18" i="1"/>
  <c r="D12" i="1"/>
  <c r="C12" i="1"/>
  <c r="D9" i="1"/>
  <c r="C17" i="1" l="1"/>
  <c r="D17" i="1"/>
  <c r="D8" i="1"/>
  <c r="E12" i="1"/>
  <c r="E18" i="1"/>
  <c r="C9" i="1"/>
  <c r="E9" i="1" s="1"/>
  <c r="C8" i="1" l="1"/>
  <c r="E8" i="1" s="1"/>
  <c r="E17" i="1"/>
</calcChain>
</file>

<file path=xl/sharedStrings.xml><?xml version="1.0" encoding="utf-8"?>
<sst xmlns="http://schemas.openxmlformats.org/spreadsheetml/2006/main" count="450" uniqueCount="281">
  <si>
    <t>Biểu số 96/CK-NSNN</t>
  </si>
  <si>
    <t>STT</t>
  </si>
  <si>
    <t>Nội dung</t>
  </si>
  <si>
    <t xml:space="preserve">Dự toán </t>
  </si>
  <si>
    <t>Quyết toán</t>
  </si>
  <si>
    <t>So sánh (%)</t>
  </si>
  <si>
    <t>A</t>
  </si>
  <si>
    <t>B</t>
  </si>
  <si>
    <t>3=2/1</t>
  </si>
  <si>
    <t>TỔNG NGUỒN THU NGÂN SÁCH HUYỆN</t>
  </si>
  <si>
    <t>Thu ngân sách huyện được hưởng theo phân cấp</t>
  </si>
  <si>
    <t>-</t>
  </si>
  <si>
    <t>Thu ngân sách huyện hưởng 100%</t>
  </si>
  <si>
    <t xml:space="preserve">Thu ngân sách huyện hưởng từ các khoản thu phân chia </t>
  </si>
  <si>
    <t>Thu bổ sung từ ngân sách cấp tỉnh</t>
  </si>
  <si>
    <t>Thu bổ sung cân đối</t>
  </si>
  <si>
    <t>Thu bổ sung có mục tiêu</t>
  </si>
  <si>
    <t>Thu kết dư</t>
  </si>
  <si>
    <t>Thu chuyển nguồn từ năm trước chuyển sang</t>
  </si>
  <si>
    <t>TỔNG CHI NGÂN SÁCH HUYỆN</t>
  </si>
  <si>
    <t> I</t>
  </si>
  <si>
    <t>Chi cân đối ngân sách huyện</t>
  </si>
  <si>
    <t> 1</t>
  </si>
  <si>
    <t>Chi đầu tư phát triển</t>
  </si>
  <si>
    <t>Chi thường xuyên</t>
  </si>
  <si>
    <t>Dự phòng ngân sách</t>
  </si>
  <si>
    <t>Chi tạo nguồn, điều chỉnh tiền lương</t>
  </si>
  <si>
    <t>II</t>
  </si>
  <si>
    <t>Chi các chương trình mục tiêu</t>
  </si>
  <si>
    <t>Chi các chương trình mục tiêu quốc gia</t>
  </si>
  <si>
    <t>Chi các chương trình mục tiêu, nhiệm vụ</t>
  </si>
  <si>
    <t>III</t>
  </si>
  <si>
    <t>Chi chuyển nguồn sang năm sau</t>
  </si>
  <si>
    <t>Biểu số 97/CK-NSNN</t>
  </si>
  <si>
    <t>Dự toán</t>
  </si>
  <si>
    <t>Tổng thu NSNN</t>
  </si>
  <si>
    <t>TỔNG THU CÂN ĐỐI NSNN</t>
  </si>
  <si>
    <t>I</t>
  </si>
  <si>
    <t>Thu nội địa</t>
  </si>
  <si>
    <t>Thuế thu nhập cá nhân</t>
  </si>
  <si>
    <t>Thuế bảo vệ môi trường</t>
  </si>
  <si>
    <t>Lệ phí trước bạ</t>
  </si>
  <si>
    <t>Thuế sử dụng đất nông nghiệp</t>
  </si>
  <si>
    <t>Thuế sử dụng đất phi nông nghiệp</t>
  </si>
  <si>
    <t>Tiền cho thuê đất, thuê mặt nước</t>
  </si>
  <si>
    <t>Thu tiền cấp quyền khai thác khoáng sản</t>
  </si>
  <si>
    <t>Thu khác ngân sách</t>
  </si>
  <si>
    <t>Thu viện trợ</t>
  </si>
  <si>
    <t>THU KẾT DƯ NĂM TRƯỚC</t>
  </si>
  <si>
    <t>C</t>
  </si>
  <si>
    <t>THU CHUYỂN NGUỒN TỪ NĂM TRƯỚC CHUYỂN SANG</t>
  </si>
  <si>
    <t>Biểu số 98/CK-NSNN</t>
  </si>
  <si>
    <t>Bao gồm</t>
  </si>
  <si>
    <t>Ngân sách cấp huyện</t>
  </si>
  <si>
    <t>Ngân sách xã</t>
  </si>
  <si>
    <t>Chi đầu tư cho các dự án</t>
  </si>
  <si>
    <t>Chi giáo dục - đào tạo và dạy nghề</t>
  </si>
  <si>
    <t>Chi khoa học và công nghệ</t>
  </si>
  <si>
    <t>Chi đầu tư phát triển khác</t>
  </si>
  <si>
    <t>IV</t>
  </si>
  <si>
    <t>CHI CÁC CHƯƠNG TRÌNH MỤC TIÊU</t>
  </si>
  <si>
    <t>CHI CHUYỂN NGUỒN SANG NĂM SAU</t>
  </si>
  <si>
    <t>Biểu số 99/CK-NSNN</t>
  </si>
  <si>
    <t>CHI NGÂN SÁCH CẤP HUYỆN THEO LĨNH VỰC</t>
  </si>
  <si>
    <t>Chi văn hóa thông tin</t>
  </si>
  <si>
    <t>Chi phát thanh, truyền hình, thông tấn</t>
  </si>
  <si>
    <t>Chi thể dục thể thao</t>
  </si>
  <si>
    <t>Chi bảo vệ môi trường</t>
  </si>
  <si>
    <t>Chi bảo đảm xã hội</t>
  </si>
  <si>
    <t>Biểu số 100/CK-NSNN</t>
  </si>
  <si>
    <t>DỰ TOÁN</t>
  </si>
  <si>
    <t>QUYẾT TOÁN</t>
  </si>
  <si>
    <t>CHI CHUYỂN NGUỒN SANG NGÂN SÁCH NĂM SAU</t>
  </si>
  <si>
    <t>CHI TẠO NGUỒN, ĐIỀU CHỈNH TIỀN LƯƠNG</t>
  </si>
  <si>
    <t>V</t>
  </si>
  <si>
    <t>Biểu số 101/CK-NSNN</t>
  </si>
  <si>
    <t>Tên đơn vị</t>
  </si>
  <si>
    <t>Tổng số</t>
  </si>
  <si>
    <t>Bổ sung cân đối</t>
  </si>
  <si>
    <t>Biểu số 102/CK-NSNN</t>
  </si>
  <si>
    <t>Trong đó</t>
  </si>
  <si>
    <t>UBND HUYỆN MỘC HÓA</t>
  </si>
  <si>
    <t>Chi nộp cấp trên</t>
  </si>
  <si>
    <t>Đơn vị tính: đồng</t>
  </si>
  <si>
    <t>NỘI DUNG</t>
  </si>
  <si>
    <t>Dự toán năm</t>
  </si>
  <si>
    <t>So sánh QT/DT (%)</t>
  </si>
  <si>
    <t>Tổng thu NSĐP</t>
  </si>
  <si>
    <t>TỔNG NGUỒN THU NSNN (A+B+C+D+E)</t>
  </si>
  <si>
    <t>Thu từ khu vực DNNN do TW quản lý</t>
  </si>
  <si>
    <t>- Thuế giá trị gia tăng</t>
  </si>
  <si>
    <t>* Trong đó: Thu từ hoạt động thăm dò, khai thác dầu khí</t>
  </si>
  <si>
    <t>- Thuế thu nhập doanh nghiệp</t>
  </si>
  <si>
    <t>- Thuế tiêu thụ đặc biệt</t>
  </si>
  <si>
    <t>* Trong đó: Thu từ cơ sở KD nhập khẩu tiếp tục bán ra trong nước</t>
  </si>
  <si>
    <t>- Thuế tài nguyên</t>
  </si>
  <si>
    <t>* Trong đó: Thuế tài nguyên dầu khí</t>
  </si>
  <si>
    <t>Thu từ khu vực DNNN do địa phương quản lý</t>
  </si>
  <si>
    <t>- Thuế môn bài</t>
  </si>
  <si>
    <t>- Thu khác</t>
  </si>
  <si>
    <t>Thu từ khu vực DN có vốn đầu tư nước ngoài</t>
  </si>
  <si>
    <t>Thu từ khu vực kinh tế ngoài quốc doanh</t>
  </si>
  <si>
    <t>Phí, lệ phí</t>
  </si>
  <si>
    <t>- Phí, lệ phí TW</t>
  </si>
  <si>
    <t>- Phí, lệ phí tỉnh</t>
  </si>
  <si>
    <t>- Phí, lệ phí huyện</t>
  </si>
  <si>
    <t>- Phí, lệ phí xã, phường</t>
  </si>
  <si>
    <t>Tiền sử dụng đất</t>
  </si>
  <si>
    <t>Tiền cho thuê và bán nhà thuộc sở hữu nhà nước</t>
  </si>
  <si>
    <t>Thu từ hoạt động xổ số kiến thiết</t>
  </si>
  <si>
    <t xml:space="preserve"> (chi tiết theo sắc thuế)</t>
  </si>
  <si>
    <t>Thu tại xã</t>
  </si>
  <si>
    <t xml:space="preserve"> - Thu từ quỹ đất công ích và thu hoa lợi công sản khác</t>
  </si>
  <si>
    <t>- Thu phạt, tịch thu (tại xã)</t>
  </si>
  <si>
    <t>* Trong đó: Thu phạt ATGT</t>
  </si>
  <si>
    <t>- Thu hồi các khoản chi năm trước</t>
  </si>
  <si>
    <t>- Thu tiền cho thuê, bán tài sản khác</t>
  </si>
  <si>
    <t>- Thu khác tại xã</t>
  </si>
  <si>
    <t xml:space="preserve">Thu hồi vốn, thu cổ tức </t>
  </si>
  <si>
    <t>Lợi nhuận được chia của Nhà nước và lợi nhuận sau thuế còn lại sau khi trích lập các quỹ của doanh nghiệp nhà nước</t>
  </si>
  <si>
    <t>Thu về dầu thô</t>
  </si>
  <si>
    <t>Thu từ hoạt động xuất nhập khẩu</t>
  </si>
  <si>
    <t>Thuế xuất khẩu</t>
  </si>
  <si>
    <t>Thuế nhập khẩu</t>
  </si>
  <si>
    <t>Thuế tiêu thụ đặc biệt hàng nhập khẩu</t>
  </si>
  <si>
    <t>Thuế GTGT hàng nhập khẩu</t>
  </si>
  <si>
    <t>Thuế bảo vệ môi trường do cơ quan hải quan thực hiện</t>
  </si>
  <si>
    <t xml:space="preserve">Thu khác   </t>
  </si>
  <si>
    <t>Các khoản huy động, đóng góp</t>
  </si>
  <si>
    <t>THU TỪ QUỸ DỰ TRỮ TÀI CHÍNH</t>
  </si>
  <si>
    <t>D</t>
  </si>
  <si>
    <t xml:space="preserve">E </t>
  </si>
  <si>
    <t>THU CHUYỂN GIAO NGÂN SÁCH (H-X)</t>
  </si>
  <si>
    <t>Số TT</t>
  </si>
  <si>
    <t>TỔNG CHI NGÂN SÁCH ĐỊA PHƯƠNG</t>
  </si>
  <si>
    <t>CHI CÂN ĐỐI NSĐP</t>
  </si>
  <si>
    <t>Trong đó: chia theo lĩnh vực</t>
  </si>
  <si>
    <t xml:space="preserve"> -Chi giáo dục - đào tạo và dạy nghề</t>
  </si>
  <si>
    <t xml:space="preserve"> -Chi khoa học và công nghệ</t>
  </si>
  <si>
    <t>Trong đó: chia theo nguồn vốn</t>
  </si>
  <si>
    <t xml:space="preserve"> -Chi đầu tư từ nguồn sử dụng đất</t>
  </si>
  <si>
    <t xml:space="preserve"> -Chi đầu tư từ nguồn xổ số kiến thiết</t>
  </si>
  <si>
    <t>Chi đầu tư và hỗ trợ vốn cho các doanh nghiệp</t>
  </si>
  <si>
    <t>Chi trả nợ  lãi các khoản do chính quyền địa phương vay</t>
  </si>
  <si>
    <t xml:space="preserve">IV </t>
  </si>
  <si>
    <t>Chi bổ sung quỹ dự trữ tài chính</t>
  </si>
  <si>
    <t xml:space="preserve">VI </t>
  </si>
  <si>
    <t>Chương trình mục tiêu quốc gia</t>
  </si>
  <si>
    <t>Chi tiết theo từng chương trình</t>
  </si>
  <si>
    <t xml:space="preserve">Chương trình mục tiêu, nhiệm vụ </t>
  </si>
  <si>
    <t>Đơn vị: đồng</t>
  </si>
  <si>
    <t>CHI BỔ SUNG CÂN ĐỐI CHO NGÂN SÁCH CẤP DƯỚI</t>
  </si>
  <si>
    <t xml:space="preserve">Chi đầu tư cho các dự án </t>
  </si>
  <si>
    <t>Chi quốc phòng</t>
  </si>
  <si>
    <t>Chi an ninh và trật tự an toàn xã hội</t>
  </si>
  <si>
    <t>Chi  y tế, dân số và gia đình</t>
  </si>
  <si>
    <t xml:space="preserve">Chi các hoạt động kinh tế </t>
  </si>
  <si>
    <t>Chi hoạt động của các cơ quan QLNN, đảng, đoàn thể</t>
  </si>
  <si>
    <t>Chi đầu tư khác</t>
  </si>
  <si>
    <t xml:space="preserve">Chi đầu tư và hỗ trợ vốn cho các doanh nghiệp </t>
  </si>
  <si>
    <t>Chi phát thanh</t>
  </si>
  <si>
    <t>Chi thường xuyên khác</t>
  </si>
  <si>
    <t>VI</t>
  </si>
  <si>
    <t>Nội dung chi</t>
  </si>
  <si>
    <r>
      <t xml:space="preserve">Chi ĐT phát triển </t>
    </r>
    <r>
      <rPr>
        <sz val="12"/>
        <rFont val="Times New Roman"/>
        <family val="1"/>
      </rPr>
      <t>(không kể chương trình MTQG)</t>
    </r>
  </si>
  <si>
    <r>
      <t>Chi thường xuyên (</t>
    </r>
    <r>
      <rPr>
        <sz val="12"/>
        <rFont val="Times New Roman"/>
        <family val="1"/>
      </rPr>
      <t>không kể chương trình MTQG</t>
    </r>
    <r>
      <rPr>
        <b/>
        <sz val="12"/>
        <rFont val="Times New Roman"/>
        <family val="1"/>
      </rPr>
      <t>)</t>
    </r>
  </si>
  <si>
    <r>
      <t xml:space="preserve">Chi thường xuyên </t>
    </r>
    <r>
      <rPr>
        <sz val="12"/>
        <rFont val="Times New Roman"/>
        <family val="1"/>
      </rPr>
      <t>(không kể chương trình MTQG)</t>
    </r>
  </si>
  <si>
    <t>Chi CTMTQG</t>
  </si>
  <si>
    <t xml:space="preserve">Chi ĐT phát triển </t>
  </si>
  <si>
    <t xml:space="preserve">Chi thường xuyên </t>
  </si>
  <si>
    <t>CÁC CƠ QUAN</t>
  </si>
  <si>
    <t>Phòng Tài nguyên và Môi trường</t>
  </si>
  <si>
    <t>Thanh tra</t>
  </si>
  <si>
    <t>Phòng Kinh tế và Hạ tầng</t>
  </si>
  <si>
    <t>Phòng Tư pháp</t>
  </si>
  <si>
    <t>Phòng Nội vụ</t>
  </si>
  <si>
    <t>Phòng Tài chính-Kế hoạch</t>
  </si>
  <si>
    <t>Phòng Nông nghiệp &amp; PTNT</t>
  </si>
  <si>
    <t>Huyện đoàn</t>
  </si>
  <si>
    <t>Hội Nông dân</t>
  </si>
  <si>
    <t>Hội Cựu chiến binh</t>
  </si>
  <si>
    <t>Hội Chữ thập đỏ</t>
  </si>
  <si>
    <t>Công an huyện</t>
  </si>
  <si>
    <t>CHI TRẢ NỢ DO CHÍNH QUYỀN ĐỊA PHƯƠNG VAY</t>
  </si>
  <si>
    <t>CHI BỔ SUNG QUỸ DỰ TRỮ TÀI CHÍNH</t>
  </si>
  <si>
    <t>DỰ PHÒNG NGÂN SÁCH</t>
  </si>
  <si>
    <t>CHI BỔ SUNG CÓ MỤC TIÊU CHO NGÂN SÁCH CẤP DƯỚI</t>
  </si>
  <si>
    <t>VII</t>
  </si>
  <si>
    <t>Bổ sung mục tiêu</t>
  </si>
  <si>
    <t>Vốn đầu tư để thực hiện các CT mục tiêu, nhiệm vụ</t>
  </si>
  <si>
    <t>Vốn sự nghiệp để thực hiện các chế độ, chính sách</t>
  </si>
  <si>
    <t>Vốn thực hiện CTMTQG</t>
  </si>
  <si>
    <t>Xã Bình Hòa Tây</t>
  </si>
  <si>
    <t>Xã Bình Thạnh</t>
  </si>
  <si>
    <t>Xã Bình Hòa Trung</t>
  </si>
  <si>
    <t>Xã Tân Lập</t>
  </si>
  <si>
    <t>Xã Bình Hòa Đông</t>
  </si>
  <si>
    <t>Xã Tân Thành</t>
  </si>
  <si>
    <t>UBND HYỆN MỘC HÓA</t>
  </si>
  <si>
    <t>Tổng số = (1) + (2)</t>
  </si>
  <si>
    <t>Nông thôn mới (1)</t>
  </si>
  <si>
    <t>Giảm nghèo bền vững (2)</t>
  </si>
  <si>
    <t>ĐT phát triển</t>
  </si>
  <si>
    <t>KP sự nghiệp</t>
  </si>
  <si>
    <t>xã Bình Hòa Tây</t>
  </si>
  <si>
    <t>xã Bình Thạnh</t>
  </si>
  <si>
    <t>Chương trình  SEQAP (nếu có)</t>
  </si>
  <si>
    <t>- Chi đầu tư từ nguồn vốn tập trung</t>
  </si>
  <si>
    <t xml:space="preserve"> -Chi đầu tư từ nguồn CTMTQGNTM</t>
  </si>
  <si>
    <t xml:space="preserve"> -Chi đầu tư từ nguồn CTMTQGGN</t>
  </si>
  <si>
    <t xml:space="preserve"> -Chi đầu tư từ nguồn thu khác</t>
  </si>
  <si>
    <t>Trung tâm hành chính công</t>
  </si>
  <si>
    <t>Trung tâm dịch vụ nông nghiệp</t>
  </si>
  <si>
    <t>Ngân sách địa phương</t>
  </si>
  <si>
    <t>So sánh</t>
  </si>
  <si>
    <t>5 = 6+7+8</t>
  </si>
  <si>
    <t>Tuyệt đối</t>
  </si>
  <si>
    <t>Tương đối</t>
  </si>
  <si>
    <t>Chi  y tế</t>
  </si>
  <si>
    <t>Phòng Giáo dục và Đào tạo</t>
  </si>
  <si>
    <t>xã Tân Thành</t>
  </si>
  <si>
    <t>xã Bình Hoà Trung</t>
  </si>
  <si>
    <t>xã Bình Hoà Đông</t>
  </si>
  <si>
    <t>xã Tân Lập</t>
  </si>
  <si>
    <t>VIII</t>
  </si>
  <si>
    <t>TT Bình Phong Thạnh</t>
  </si>
  <si>
    <t>Ban Tuyên giáo</t>
  </si>
  <si>
    <t>Hôi Nông dân</t>
  </si>
  <si>
    <t>Hội Phụ Nữ</t>
  </si>
  <si>
    <t>Ban Quản lý dự án đầu tư xây dựng</t>
  </si>
  <si>
    <t>Phòng Tài nguyên &amp; Môi trường</t>
  </si>
  <si>
    <t>Phòng Giáo dục và đào tạo</t>
  </si>
  <si>
    <t>Phòng Lao động TB &amp; XH</t>
  </si>
  <si>
    <t>Phòng Văn hóa và Thông tin</t>
  </si>
  <si>
    <t>VP HĐND và UBND</t>
  </si>
  <si>
    <t>VP Huyện ủy</t>
  </si>
  <si>
    <t>Mặt trận TQVN</t>
  </si>
  <si>
    <t>Hội LH phụ nữ</t>
  </si>
  <si>
    <t>Hội người cao tuổi</t>
  </si>
  <si>
    <t>Hội Cựu Thanh niên xung phong</t>
  </si>
  <si>
    <t>Hội nạn nhân CĐDC</t>
  </si>
  <si>
    <t>Hội Khuyến học</t>
  </si>
  <si>
    <t>Trung tâm Văn Hóa, Thông tin và truyền thanh</t>
  </si>
  <si>
    <t>Ban Chỉ huy quân sự huyện</t>
  </si>
  <si>
    <t>UB MTTQ</t>
  </si>
  <si>
    <t>Trung tâm Chính trị</t>
  </si>
  <si>
    <t>Phòng Lao động, TB&amp;XH</t>
  </si>
  <si>
    <t>Trung tâm Văn hóa, thông tin và Truyền thanh</t>
  </si>
  <si>
    <t>QUYẾT TOÁN CHI CHƯƠNG TRÌNH MỤC TIÊU QUỐC GIA NGÂN SÁCH CẤP HUYỆN VÀ NGÂN SÁCH XÃ NĂM 2022</t>
  </si>
  <si>
    <t>(Kèm theo Quyết định số 1331/QĐ-UBND ngày 04/7/2024 của UBND huyện Mộc Hóa)</t>
  </si>
  <si>
    <t>QUYẾT TOÁN THU NGÂN SÁCH NHÀ NƯỚC NĂM 2023</t>
  </si>
  <si>
    <t>QUYẾT TOÁN CHI NGÂN SÁCH HUYỆN, CHI NGÂN SÁCH CẤP HUYỆN VÀ CHI NGÂN SÁCH XÃ THEO CƠ CẤU CHI NĂM 2023</t>
  </si>
  <si>
    <t>QUYẾT TOÁN CHI NGÂN SÁCH CẤP HUYỆN THEO TỪNG LĨNH VỰC NĂM 2023</t>
  </si>
  <si>
    <r>
      <t>Chi thường xuyên (</t>
    </r>
    <r>
      <rPr>
        <sz val="10"/>
        <rFont val="Times New Roman"/>
        <family val="1"/>
      </rPr>
      <t>không kể chương trình MTQG</t>
    </r>
    <r>
      <rPr>
        <b/>
        <sz val="10"/>
        <rFont val="Times New Roman"/>
        <family val="1"/>
      </rPr>
      <t>)</t>
    </r>
  </si>
  <si>
    <t>Trường Mẫu giáo Bình Hòa Đông</t>
  </si>
  <si>
    <t>Trường Mẫu giáo Bình Hòa Trung</t>
  </si>
  <si>
    <t>Trường Mẫu giáo Bình Hòa Tây</t>
  </si>
  <si>
    <t>Trường Mẫu giáo Bình Thạnh</t>
  </si>
  <si>
    <t>Trường Mẫu giáo  Bình Phong Thạnh</t>
  </si>
  <si>
    <t>Trường Mẫu giáo Tân Lập</t>
  </si>
  <si>
    <t>Trường Mầm non Tân Thành</t>
  </si>
  <si>
    <t xml:space="preserve">Trường Tiểu học Tân Lập </t>
  </si>
  <si>
    <t>Trường Tiểu học và Trung học cơ sở Bình Hòa Đông (cấp TH)</t>
  </si>
  <si>
    <t>Trường Tiểu học và Trung học cơ sở Bình Thạnh (Cấp TH)</t>
  </si>
  <si>
    <t>Trường Tiểu học và Trung học cơ sở Bình Hòa Tây (TH)</t>
  </si>
  <si>
    <t>Trường Tiểu học và Trung học cơ sở Bình Hòa Tây (THCS)</t>
  </si>
  <si>
    <t>Trường Tiểu học và Trung học cơ sở Bình Hòa Trung (TH)</t>
  </si>
  <si>
    <t>Trường Tiểu học và Trung học cơ sở Bình Hòa Trung (THCS)</t>
  </si>
  <si>
    <t>Trường Tiểu học Tân Thành</t>
  </si>
  <si>
    <t>Trường Tiểu học Nguyễn Văn Dinh</t>
  </si>
  <si>
    <t>Trường Trung học cơ sở Bình Hòa Tây</t>
  </si>
  <si>
    <t>Trường Tiểu học và Trung học cơ sở Bình Thạnh (Cấp THCS)</t>
  </si>
  <si>
    <t>Trường Tiểu học và Trung học cơ sở Bình Hòa Đông (cấp THCS)</t>
  </si>
  <si>
    <t>Trường Trung học cơ sở Tân Lập</t>
  </si>
  <si>
    <t>Phòng Y tế</t>
  </si>
  <si>
    <t>QUYẾT TOÁN CHI NGÂN SÁCH CẤP HUYỆN THEO CHO TỪNG CƠ QUAN, TỔ CHỨC NĂM 2023</t>
  </si>
  <si>
    <t>QUYẾT TOÁN CHI BỔ SUNG TỪ NGÂN SÁCH CẤP HUYỆN CHO NGÂN SÁCH TỪNG XÃ NĂM 2023</t>
  </si>
  <si>
    <t>DỰ TOÁN 2023</t>
  </si>
  <si>
    <t>Quyết toán năm 2023</t>
  </si>
  <si>
    <t>Phòng y tế</t>
  </si>
  <si>
    <t>CÂN ĐỐI NGÂN SÁCH HUYỆN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</si>
</sst>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\ _₫_-;_-@_-"/>
    <numFmt numFmtId="166" formatCode="_-* #,##0.00\ _₫_-;\-* #,##0.00\ _₫_-;_-* &quot;-&quot;??\ _₫_-;_-@_-"/>
    <numFmt numFmtId="167" formatCode="0.0%"/>
    <numFmt numFmtId="168" formatCode="_-&quot;$&quot;* #,##0_-;\-&quot;$&quot;* #,##0_-;_-&quot;$&quot;* &quot;-&quot;_-;_-@_-"/>
    <numFmt numFmtId="169" formatCode="_-* #,##0_-;\-* #,##0_-;_-* &quot;-&quot;_-;_-@_-"/>
    <numFmt numFmtId="170" formatCode="_-&quot;$&quot;* #,##0.00_-;\-&quot;$&quot;* #,##0.00_-;_-&quot;$&quot;* &quot;-&quot;??_-;_-@_-"/>
    <numFmt numFmtId="171" formatCode="_-* #,##0.00_-;\-* #,##0.00_-;_-* &quot;-&quot;??_-;_-@_-"/>
    <numFmt numFmtId="172" formatCode="\$#,##0\ ;\(\$#,##0\)"/>
    <numFmt numFmtId="173" formatCode="0.00_)"/>
    <numFmt numFmtId="174" formatCode="0\ \ \ \ "/>
    <numFmt numFmtId="175" formatCode="0.000"/>
    <numFmt numFmtId="176" formatCode="#,##0.00\ &quot;F&quot;;\-#,##0.00\ &quot;F&quot;"/>
    <numFmt numFmtId="177" formatCode="#,##0.00\ &quot;F&quot;;[Red]\-#,##0.00\ &quot;F&quot;"/>
    <numFmt numFmtId="178" formatCode="_-* #,##0\ &quot;F&quot;_-;\-* #,##0\ &quot;F&quot;_-;_-* &quot;-&quot;\ &quot;F&quot;_-;_-@_-"/>
    <numFmt numFmtId="179" formatCode="_-* #,##0.00\ &quot;F&quot;_-;\-* #,##0.00\ &quot;F&quot;_-;_-* &quot;-&quot;??\ &quot;F&quot;_-;_-@_-"/>
    <numFmt numFmtId="180" formatCode="_ * #,##0_)&quot;$&quot;_ ;_ * \(#,##0\)&quot;$&quot;_ ;_ * &quot;-&quot;_)&quot;$&quot;_ ;_ @_ "/>
    <numFmt numFmtId="181" formatCode="_ * #,##0_)_$_ ;_ * \(#,##0\)_$_ ;_ * &quot;-&quot;_)_$_ ;_ @_ "/>
    <numFmt numFmtId="182" formatCode="_ * #,##0.00_)_$_ ;_ * \(#,##0.00\)_$_ ;_ * &quot;-&quot;??_)_$_ ;_ @_ "/>
    <numFmt numFmtId="183" formatCode="_ * #,##0_ ;_ * \-#,##0_ ;_ * &quot;-&quot;_ ;_ @_ "/>
    <numFmt numFmtId="184" formatCode="&quot;SFr.&quot;\ #,##0.00;[Red]&quot;SFr.&quot;\ \-#,##0.00"/>
    <numFmt numFmtId="185" formatCode="_ &quot;SFr.&quot;\ * #,##0_ ;_ &quot;SFr.&quot;\ * \-#,##0_ ;_ &quot;SFr.&quot;\ * &quot;-&quot;_ ;_ @_ "/>
    <numFmt numFmtId="186" formatCode="_ * #,##0.00_ ;_ * \-#,##0.00_ ;_ * &quot;-&quot;??_ ;_ @_ "/>
    <numFmt numFmtId="187" formatCode="_(* #,##0.000000_);_(* \(#,##0.000000\);_(* &quot;-&quot;??_);_(@_)"/>
    <numFmt numFmtId="188" formatCode="#,##0.000_);\(#,##0.000\)"/>
    <numFmt numFmtId="189" formatCode="&quot;\&quot;#,##0.00;[Red]&quot;\&quot;&quot;\&quot;&quot;\&quot;&quot;\&quot;&quot;\&quot;&quot;\&quot;\-#,##0.00"/>
    <numFmt numFmtId="190" formatCode="&quot;\&quot;#,##0;[Red]&quot;\&quot;&quot;\&quot;\-#,##0"/>
    <numFmt numFmtId="191" formatCode="_-* #,##0.00\ _V_N_D_-;\-* #,##0.00\ _V_N_D_-;_-* &quot;-&quot;??\ _V_N_D_-;_-@_-"/>
    <numFmt numFmtId="192" formatCode="_-&quot;£&quot;* #,##0.00_-;\-&quot;£&quot;* #,##0.00_-;_-&quot;£&quot;* &quot;-&quot;??_-;_-@_-"/>
    <numFmt numFmtId="193" formatCode="_(* #,##0.00_);_(* \(#,##0.00\);_(* &quot;-&quot;&quot;?&quot;&quot;?&quot;_);_(@_)"/>
    <numFmt numFmtId="194" formatCode="_(* #,##0_);_(* \(#,##0\);_(* &quot;-&quot;&quot;?&quot;&quot;?&quot;_);_(@_)"/>
    <numFmt numFmtId="195" formatCode="_-* #,##0\ _®_-;\-* #,##0\ _®_-;_-* &quot;-&quot;\ _®_-;_-@_-"/>
    <numFmt numFmtId="196" formatCode="&quot;Rp&quot;#,##0_);[Red]\(&quot;Rp&quot;#,##0\)"/>
    <numFmt numFmtId="197" formatCode="_-* #,##0\ _F_-;\-* #,##0\ _F_-;_-* &quot;-&quot;\ _F_-;_-@_-"/>
    <numFmt numFmtId="198" formatCode="_-* #,##0.00\ _F_-;\-* #,##0.00\ _F_-;_-* &quot;-&quot;??\ _F_-;_-@_-"/>
    <numFmt numFmtId="199" formatCode="_(&quot;$&quot;\ * #,##0_);_(&quot;$&quot;\ * \(#,##0\);_(&quot;$&quot;\ * &quot;-&quot;_);_(@_)"/>
    <numFmt numFmtId="200" formatCode="_ &quot;\&quot;* #,##0_ ;_ &quot;\&quot;* \-#,##0_ ;_ &quot;\&quot;* &quot;-&quot;_ ;_ @_ "/>
    <numFmt numFmtId="201" formatCode="&quot;SFr.&quot;\ #,##0.00;&quot;SFr.&quot;\ \-#,##0.00"/>
    <numFmt numFmtId="202" formatCode=";;"/>
    <numFmt numFmtId="203" formatCode="#,##0.0_);\(#,##0.0\)"/>
    <numFmt numFmtId="204" formatCode="&quot;$&quot;#,##0.00"/>
    <numFmt numFmtId="205" formatCode="_ * #,##0.00_)&quot;£&quot;_ ;_ * \(#,##0.00\)&quot;£&quot;_ ;_ * &quot;-&quot;??_)&quot;£&quot;_ ;_ @_ "/>
    <numFmt numFmtId="206" formatCode="0.0%;\(0.0%\)"/>
    <numFmt numFmtId="207" formatCode="0.000_)"/>
    <numFmt numFmtId="208" formatCode="#\ ###\ ###"/>
    <numFmt numFmtId="209" formatCode="_ &quot;R&quot;\ * #,##0_ ;_ &quot;R&quot;\ * \-#,##0_ ;_ &quot;R&quot;\ * &quot;-&quot;_ ;_ @_ "/>
    <numFmt numFmtId="210" formatCode="#\ ###\ ##0.0"/>
    <numFmt numFmtId="211" formatCode="#\ ###\ ###\ .00"/>
    <numFmt numFmtId="212" formatCode="_-&quot;£&quot;* #,##0_-;\-&quot;£&quot;* #,##0_-;_-&quot;£&quot;* &quot;-&quot;_-;_-@_-"/>
    <numFmt numFmtId="213" formatCode="#,##0\ &quot;$&quot;_);[Red]\(#,##0\ &quot;$&quot;\)"/>
    <numFmt numFmtId="214" formatCode="&quot;$&quot;###,0&quot;.&quot;00_);[Red]\(&quot;$&quot;###,0&quot;.&quot;00\)"/>
    <numFmt numFmtId="215" formatCode="&quot;\&quot;#,##0;[Red]\-&quot;\&quot;#,##0"/>
    <numFmt numFmtId="216" formatCode="&quot;\&quot;#,##0.00;\-&quot;\&quot;#,##0.00"/>
    <numFmt numFmtId="217" formatCode="#"/>
    <numFmt numFmtId="218" formatCode="&quot;¡Ì&quot;#,##0;[Red]\-&quot;¡Ì&quot;#,##0"/>
    <numFmt numFmtId="219" formatCode="_(* #.##0.00_);_(* \(#.##0.00\);_(* &quot;-&quot;??_);_(@_)"/>
    <numFmt numFmtId="220" formatCode="#,##0.00\ \ \ \ "/>
    <numFmt numFmtId="221" formatCode="_ * #.##._ ;_ * \-#.##._ ;_ * &quot;-&quot;??_ ;_ @_ⴆ"/>
    <numFmt numFmtId="222" formatCode="#,##0\ &quot;F&quot;;[Red]\-#,##0\ &quot;F&quot;"/>
    <numFmt numFmtId="223" formatCode="_-* #,##0\ _F_-;\-* #,##0\ _F_-;_-* &quot;-&quot;??\ _F_-;_-@_-"/>
    <numFmt numFmtId="224" formatCode="_-* ###,0&quot;.&quot;00_-;\-* ###,0&quot;.&quot;00_-;_-* &quot;-&quot;??_-;_-@_-"/>
    <numFmt numFmtId="225" formatCode="_-&quot;$&quot;* ###,0&quot;.&quot;00_-;\-&quot;$&quot;* ###,0&quot;.&quot;00_-;_-&quot;$&quot;* &quot;-&quot;??_-;_-@_-"/>
    <numFmt numFmtId="226" formatCode="&quot;\&quot;#,##0;&quot;\&quot;&quot;\&quot;&quot;\&quot;&quot;\&quot;&quot;\&quot;&quot;\&quot;&quot;\&quot;\-#,##0"/>
    <numFmt numFmtId="227" formatCode="_ &quot;\&quot;* #,##0.00_ ;_ &quot;\&quot;* \-#,##0.00_ ;_ &quot;\&quot;* &quot;-&quot;??_ ;_ @_ "/>
  </numFmts>
  <fonts count="1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VNI-Times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2"/>
      <name val="VNI-Times"/>
    </font>
    <font>
      <sz val="12"/>
      <name val="???"/>
      <family val="1"/>
      <charset val="129"/>
    </font>
    <font>
      <sz val="12"/>
      <color indexed="8"/>
      <name val="¹ÙÅÁÃ¼"/>
      <family val="1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3"/>
      <name val=".VnTime"/>
      <family val="2"/>
    </font>
    <font>
      <b/>
      <sz val="18"/>
      <color indexed="56"/>
      <name val="Cambria"/>
      <family val="2"/>
    </font>
    <font>
      <sz val="10"/>
      <name val="VNI-Helve-Condense"/>
    </font>
    <font>
      <sz val="11"/>
      <color indexed="10"/>
      <name val="Calibri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1"/>
      <color indexed="8"/>
      <name val="Arial"/>
      <family val="2"/>
      <charset val="163"/>
    </font>
    <font>
      <sz val="11"/>
      <name val=".VnTime"/>
      <family val="2"/>
    </font>
    <font>
      <sz val="11"/>
      <color indexed="8"/>
      <name val="Arial"/>
      <family val="2"/>
    </font>
    <font>
      <sz val="12"/>
      <name val=".VnTime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8"/>
      <name val="Helvetica Neue"/>
    </font>
    <font>
      <sz val="10"/>
      <name val="MS Sans Serif"/>
      <family val="2"/>
    </font>
    <font>
      <b/>
      <sz val="11"/>
      <color indexed="8"/>
      <name val="Calibri"/>
      <family val="2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0"/>
      <name val="Helv"/>
      <family val="2"/>
    </font>
    <font>
      <sz val="12"/>
      <name val="???"/>
    </font>
    <font>
      <sz val="11"/>
      <name val="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b/>
      <u/>
      <sz val="10"/>
      <name val="VNI-Times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"/>
      <family val="2"/>
    </font>
    <font>
      <sz val="8"/>
      <name val="Times New Roman"/>
      <family val="1"/>
      <charset val="163"/>
    </font>
    <font>
      <b/>
      <sz val="12"/>
      <color indexed="63"/>
      <name val="VNI-Times"/>
    </font>
    <font>
      <sz val="12"/>
      <name val="Tms Rmn"/>
    </font>
    <font>
      <sz val="11"/>
      <name val="µ¸¿ò"/>
      <charset val="129"/>
    </font>
    <font>
      <sz val="10"/>
      <name val="±¼¸²A¼"/>
      <family val="3"/>
      <charset val="129"/>
    </font>
    <font>
      <sz val="10"/>
      <name val="Helv"/>
    </font>
    <font>
      <sz val="10"/>
      <name val=".VnArial"/>
      <family val="2"/>
    </font>
    <font>
      <sz val="10"/>
      <name val="VNI-Aptima"/>
    </font>
    <font>
      <sz val="11"/>
      <name val="Tms Rmn"/>
    </font>
    <font>
      <sz val="12"/>
      <name val="VNI-Aptima"/>
    </font>
    <font>
      <sz val="10"/>
      <name val="MS Serif"/>
      <family val="1"/>
    </font>
    <font>
      <sz val="10"/>
      <color indexed="8"/>
      <name val="Arial"/>
      <family val="2"/>
      <charset val="163"/>
    </font>
    <font>
      <sz val="10"/>
      <color indexed="8"/>
      <name val="MS Sans Serif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8"/>
      <name val="VNarial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sz val="11"/>
      <name val="Arial"/>
      <family val="2"/>
    </font>
    <font>
      <b/>
      <sz val="11"/>
      <name val="Arial"/>
      <family val="2"/>
      <charset val="163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i/>
      <sz val="12"/>
      <color indexed="8"/>
      <name val="Arial"/>
      <family val="2"/>
      <charset val="163"/>
    </font>
    <font>
      <sz val="12"/>
      <color indexed="8"/>
      <name val="Arial"/>
      <family val="2"/>
      <charset val="163"/>
    </font>
    <font>
      <i/>
      <sz val="12"/>
      <color indexed="8"/>
      <name val="Arial"/>
      <family val="2"/>
      <charset val="163"/>
    </font>
    <font>
      <sz val="19"/>
      <color indexed="48"/>
      <name val="Arial"/>
      <family val="2"/>
      <charset val="163"/>
    </font>
    <font>
      <sz val="12"/>
      <color indexed="14"/>
      <name val="Arial"/>
      <family val="2"/>
      <charset val="163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b/>
      <sz val="8"/>
      <color indexed="8"/>
      <name val="Helv"/>
    </font>
    <font>
      <b/>
      <sz val="10"/>
      <name val="VNI-Univer"/>
    </font>
    <font>
      <sz val="10"/>
      <name val=".VnBook-Antiqua"/>
      <family val="2"/>
    </font>
    <font>
      <sz val="10"/>
      <color indexed="8"/>
      <name val="Arial"/>
      <family val="2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0"/>
      <name val="명조"/>
      <family val="3"/>
      <charset val="129"/>
    </font>
    <font>
      <sz val="9"/>
      <name val="Arial"/>
      <family val="2"/>
    </font>
    <font>
      <b/>
      <sz val="12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b/>
      <sz val="15"/>
      <name val="Times New Roman"/>
      <family val="1"/>
    </font>
    <font>
      <sz val="11"/>
      <color indexed="10"/>
      <name val="Times New Roman"/>
      <family val="1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5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8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3" fontId="67" fillId="0" borderId="12"/>
    <xf numFmtId="164" fontId="68" fillId="0" borderId="13" applyFont="0" applyBorder="0"/>
    <xf numFmtId="164" fontId="68" fillId="0" borderId="13" applyFont="0" applyBorder="0"/>
    <xf numFmtId="0" fontId="69" fillId="0" borderId="0"/>
    <xf numFmtId="189" fontId="21" fillId="0" borderId="0" applyFont="0" applyFill="0" applyBorder="0" applyAlignment="0" applyProtection="0"/>
    <xf numFmtId="0" fontId="70" fillId="0" borderId="0" applyFont="0" applyFill="0" applyBorder="0" applyAlignment="0" applyProtection="0"/>
    <xf numFmtId="190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71" fillId="0" borderId="14"/>
    <xf numFmtId="195" fontId="21" fillId="0" borderId="0" applyFont="0" applyFill="0" applyBorder="0" applyAlignment="0" applyProtection="0"/>
    <xf numFmtId="169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96" fontId="7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4" fillId="0" borderId="0"/>
    <xf numFmtId="0" fontId="21" fillId="0" borderId="0" applyNumberFormat="0" applyFill="0" applyBorder="0" applyAlignment="0" applyProtection="0"/>
    <xf numFmtId="42" fontId="17" fillId="0" borderId="0" applyFont="0" applyFill="0" applyBorder="0" applyAlignment="0" applyProtection="0"/>
    <xf numFmtId="197" fontId="60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5" fillId="0" borderId="0"/>
    <xf numFmtId="42" fontId="17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5" fillId="0" borderId="0"/>
    <xf numFmtId="0" fontId="75" fillId="0" borderId="0"/>
    <xf numFmtId="0" fontId="75" fillId="0" borderId="0"/>
    <xf numFmtId="180" fontId="1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75" fillId="0" borderId="0"/>
    <xf numFmtId="180" fontId="17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80" fontId="17" fillId="0" borderId="0" applyFont="0" applyFill="0" applyBorder="0" applyAlignment="0" applyProtection="0"/>
    <xf numFmtId="171" fontId="22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80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75" fillId="0" borderId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9" fontId="22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8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80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5" fillId="0" borderId="0"/>
    <xf numFmtId="200" fontId="76" fillId="0" borderId="0" applyFont="0" applyFill="0" applyBorder="0" applyAlignment="0" applyProtection="0"/>
    <xf numFmtId="0" fontId="77" fillId="0" borderId="0"/>
    <xf numFmtId="0" fontId="77" fillId="0" borderId="0"/>
    <xf numFmtId="0" fontId="77" fillId="0" borderId="0"/>
    <xf numFmtId="0" fontId="7" fillId="0" borderId="0"/>
    <xf numFmtId="1" fontId="78" fillId="0" borderId="12" applyBorder="0" applyAlignment="0">
      <alignment horizontal="center"/>
    </xf>
    <xf numFmtId="3" fontId="67" fillId="0" borderId="12"/>
    <xf numFmtId="3" fontId="67" fillId="0" borderId="12"/>
    <xf numFmtId="200" fontId="76" fillId="0" borderId="0" applyFont="0" applyFill="0" applyBorder="0" applyAlignment="0" applyProtection="0"/>
    <xf numFmtId="0" fontId="79" fillId="2" borderId="0"/>
    <xf numFmtId="0" fontId="79" fillId="2" borderId="0"/>
    <xf numFmtId="0" fontId="58" fillId="2" borderId="0"/>
    <xf numFmtId="0" fontId="58" fillId="2" borderId="0"/>
    <xf numFmtId="0" fontId="58" fillId="2" borderId="0"/>
    <xf numFmtId="0" fontId="58" fillId="2" borderId="0"/>
    <xf numFmtId="0" fontId="80" fillId="0" borderId="0" applyFont="0" applyFill="0" applyBorder="0" applyAlignment="0">
      <alignment horizontal="left"/>
    </xf>
    <xf numFmtId="0" fontId="58" fillId="2" borderId="0"/>
    <xf numFmtId="0" fontId="79" fillId="2" borderId="0"/>
    <xf numFmtId="0" fontId="80" fillId="0" borderId="0" applyFont="0" applyFill="0" applyBorder="0" applyAlignment="0">
      <alignment horizontal="left"/>
    </xf>
    <xf numFmtId="0" fontId="81" fillId="3" borderId="15" applyFont="0" applyFill="0" applyAlignment="0">
      <alignment vertical="center" wrapText="1"/>
    </xf>
    <xf numFmtId="9" fontId="24" fillId="0" borderId="0" applyBorder="0" applyAlignment="0" applyProtection="0"/>
    <xf numFmtId="0" fontId="82" fillId="2" borderId="0"/>
    <xf numFmtId="0" fontId="82" fillId="2" borderId="0"/>
    <xf numFmtId="0" fontId="58" fillId="2" borderId="0"/>
    <xf numFmtId="0" fontId="58" fillId="2" borderId="0"/>
    <xf numFmtId="0" fontId="58" fillId="2" borderId="0"/>
    <xf numFmtId="0" fontId="58" fillId="2" borderId="0"/>
    <xf numFmtId="0" fontId="58" fillId="2" borderId="0"/>
    <xf numFmtId="0" fontId="82" fillId="2" borderId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56" fillId="0" borderId="0"/>
    <xf numFmtId="0" fontId="83" fillId="2" borderId="0"/>
    <xf numFmtId="0" fontId="83" fillId="2" borderId="0"/>
    <xf numFmtId="0" fontId="58" fillId="2" borderId="0"/>
    <xf numFmtId="0" fontId="58" fillId="2" borderId="0"/>
    <xf numFmtId="0" fontId="58" fillId="2" borderId="0"/>
    <xf numFmtId="0" fontId="58" fillId="2" borderId="0"/>
    <xf numFmtId="0" fontId="58" fillId="2" borderId="0"/>
    <xf numFmtId="0" fontId="83" fillId="2" borderId="0"/>
    <xf numFmtId="0" fontId="84" fillId="0" borderId="0">
      <alignment wrapText="1"/>
    </xf>
    <xf numFmtId="0" fontId="84" fillId="0" borderId="0">
      <alignment wrapText="1"/>
    </xf>
    <xf numFmtId="0" fontId="58" fillId="0" borderId="0">
      <alignment wrapText="1"/>
    </xf>
    <xf numFmtId="0" fontId="58" fillId="0" borderId="0">
      <alignment wrapText="1"/>
    </xf>
    <xf numFmtId="0" fontId="58" fillId="0" borderId="0">
      <alignment wrapText="1"/>
    </xf>
    <xf numFmtId="0" fontId="58" fillId="0" borderId="0">
      <alignment wrapText="1"/>
    </xf>
    <xf numFmtId="0" fontId="58" fillId="0" borderId="0">
      <alignment wrapText="1"/>
    </xf>
    <xf numFmtId="0" fontId="84" fillId="0" borderId="0">
      <alignment wrapText="1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69" fillId="0" borderId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85" fillId="0" borderId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184" fontId="21" fillId="0" borderId="0" applyFont="0" applyFill="0" applyBorder="0" applyAlignment="0" applyProtection="0"/>
    <xf numFmtId="0" fontId="27" fillId="0" borderId="0" applyFont="0" applyFill="0" applyBorder="0" applyAlignment="0" applyProtection="0"/>
    <xf numFmtId="201" fontId="22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7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86" fillId="0" borderId="0">
      <alignment horizontal="center" wrapText="1"/>
      <protection locked="0"/>
    </xf>
    <xf numFmtId="0" fontId="87" fillId="0" borderId="0" applyNumberFormat="0" applyBorder="0" applyAlignment="0">
      <alignment horizontal="center"/>
    </xf>
    <xf numFmtId="183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28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88" fillId="0" borderId="0" applyNumberFormat="0" applyFill="0" applyBorder="0" applyAlignment="0" applyProtection="0"/>
    <xf numFmtId="0" fontId="27" fillId="0" borderId="0"/>
    <xf numFmtId="0" fontId="46" fillId="0" borderId="0"/>
    <xf numFmtId="0" fontId="7" fillId="0" borderId="0"/>
    <xf numFmtId="0" fontId="27" fillId="0" borderId="0"/>
    <xf numFmtId="0" fontId="89" fillId="0" borderId="0"/>
    <xf numFmtId="0" fontId="90" fillId="0" borderId="0"/>
    <xf numFmtId="202" fontId="64" fillId="0" borderId="0" applyFill="0" applyBorder="0" applyAlignment="0"/>
    <xf numFmtId="203" fontId="91" fillId="0" borderId="0" applyFill="0" applyBorder="0" applyAlignment="0"/>
    <xf numFmtId="167" fontId="21" fillId="0" borderId="0" applyFill="0" applyBorder="0" applyAlignment="0"/>
    <xf numFmtId="204" fontId="21" fillId="0" borderId="0" applyFill="0" applyBorder="0" applyAlignment="0"/>
    <xf numFmtId="205" fontId="56" fillId="0" borderId="0" applyFill="0" applyBorder="0" applyAlignment="0"/>
    <xf numFmtId="170" fontId="91" fillId="0" borderId="0" applyFill="0" applyBorder="0" applyAlignment="0"/>
    <xf numFmtId="206" fontId="91" fillId="0" borderId="0" applyFill="0" applyBorder="0" applyAlignment="0"/>
    <xf numFmtId="203" fontId="91" fillId="0" borderId="0" applyFill="0" applyBorder="0" applyAlignment="0"/>
    <xf numFmtId="0" fontId="30" fillId="22" borderId="16" applyNumberFormat="0" applyAlignment="0" applyProtection="0"/>
    <xf numFmtId="0" fontId="30" fillId="22" borderId="16" applyNumberFormat="0" applyAlignment="0" applyProtection="0"/>
    <xf numFmtId="0" fontId="30" fillId="22" borderId="16" applyNumberFormat="0" applyAlignment="0" applyProtection="0"/>
    <xf numFmtId="0" fontId="31" fillId="0" borderId="0"/>
    <xf numFmtId="179" fontId="17" fillId="0" borderId="0" applyFont="0" applyFill="0" applyBorder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0" fontId="32" fillId="23" borderId="17" applyNumberFormat="0" applyAlignment="0" applyProtection="0"/>
    <xf numFmtId="164" fontId="92" fillId="0" borderId="0" applyFont="0" applyFill="0" applyBorder="0" applyAlignment="0" applyProtection="0"/>
    <xf numFmtId="1" fontId="93" fillId="0" borderId="18" applyBorder="0"/>
    <xf numFmtId="43" fontId="7" fillId="0" borderId="0" applyFont="0" applyFill="0" applyBorder="0" applyAlignment="0" applyProtection="0"/>
    <xf numFmtId="207" fontId="94" fillId="0" borderId="0"/>
    <xf numFmtId="207" fontId="94" fillId="0" borderId="0"/>
    <xf numFmtId="207" fontId="94" fillId="0" borderId="0"/>
    <xf numFmtId="207" fontId="94" fillId="0" borderId="0"/>
    <xf numFmtId="207" fontId="94" fillId="0" borderId="0"/>
    <xf numFmtId="207" fontId="94" fillId="0" borderId="0"/>
    <xf numFmtId="207" fontId="94" fillId="0" borderId="0"/>
    <xf numFmtId="207" fontId="94" fillId="0" borderId="0"/>
    <xf numFmtId="170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56" fillId="0" borderId="0" applyFont="0" applyFill="0" applyBorder="0" applyAlignment="0" applyProtection="0"/>
    <xf numFmtId="195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6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9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9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0" fillId="0" borderId="0" applyFont="0" applyFill="0" applyBorder="0" applyAlignment="0" applyProtection="0"/>
    <xf numFmtId="43" fontId="56" fillId="0" borderId="0" applyFont="0" applyFill="0" applyBorder="0" applyAlignment="0" applyProtection="0"/>
    <xf numFmtId="194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6" fillId="0" borderId="0" applyFont="0" applyFill="0" applyBorder="0" applyAlignment="0" applyProtection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94" fontId="56" fillId="0" borderId="0" applyFont="0" applyFill="0" applyBorder="0" applyAlignment="0" applyProtection="0"/>
    <xf numFmtId="208" fontId="95" fillId="0" borderId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96" fillId="0" borderId="0" applyNumberFormat="0" applyAlignment="0">
      <alignment horizontal="left"/>
    </xf>
    <xf numFmtId="209" fontId="46" fillId="0" borderId="0" applyFont="0" applyFill="0" applyBorder="0" applyAlignment="0" applyProtection="0"/>
    <xf numFmtId="203" fontId="91" fillId="0" borderId="0" applyFont="0" applyFill="0" applyBorder="0" applyAlignment="0" applyProtection="0"/>
    <xf numFmtId="44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10" fontId="9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4" fontId="97" fillId="0" borderId="0" applyFill="0" applyBorder="0" applyAlignment="0"/>
    <xf numFmtId="41" fontId="98" fillId="0" borderId="0" applyFont="0" applyFill="0" applyBorder="0" applyAlignment="0" applyProtection="0"/>
    <xf numFmtId="4" fontId="91" fillId="0" borderId="0" applyFont="0" applyFill="0" applyBorder="0" applyAlignment="0" applyProtection="0"/>
    <xf numFmtId="211" fontId="95" fillId="0" borderId="0"/>
    <xf numFmtId="169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17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56" fillId="0" borderId="0" applyFill="0" applyBorder="0" applyAlignment="0"/>
    <xf numFmtId="203" fontId="91" fillId="0" borderId="0" applyFill="0" applyBorder="0" applyAlignment="0"/>
    <xf numFmtId="170" fontId="91" fillId="0" borderId="0" applyFill="0" applyBorder="0" applyAlignment="0"/>
    <xf numFmtId="206" fontId="91" fillId="0" borderId="0" applyFill="0" applyBorder="0" applyAlignment="0"/>
    <xf numFmtId="203" fontId="91" fillId="0" borderId="0" applyFill="0" applyBorder="0" applyAlignment="0"/>
    <xf numFmtId="0" fontId="100" fillId="0" borderId="0" applyNumberFormat="0" applyAlignment="0">
      <alignment horizontal="left"/>
    </xf>
    <xf numFmtId="0" fontId="4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38" fontId="35" fillId="24" borderId="0" applyNumberFormat="0" applyBorder="0" applyAlignment="0" applyProtection="0"/>
    <xf numFmtId="0" fontId="101" fillId="0" borderId="19" applyNumberFormat="0" applyFill="0" applyBorder="0" applyAlignment="0" applyProtection="0">
      <alignment horizontal="center" vertical="center"/>
    </xf>
    <xf numFmtId="0" fontId="102" fillId="0" borderId="0" applyNumberFormat="0" applyFont="0" applyBorder="0" applyAlignment="0">
      <alignment horizontal="left" vertical="center"/>
    </xf>
    <xf numFmtId="0" fontId="103" fillId="25" borderId="0"/>
    <xf numFmtId="0" fontId="36" fillId="0" borderId="0">
      <alignment horizontal="left"/>
    </xf>
    <xf numFmtId="0" fontId="37" fillId="0" borderId="20" applyNumberFormat="0" applyAlignment="0" applyProtection="0">
      <alignment horizontal="left" vertical="center"/>
    </xf>
    <xf numFmtId="0" fontId="37" fillId="0" borderId="21">
      <alignment horizontal="left" vertical="center"/>
    </xf>
    <xf numFmtId="0" fontId="38" fillId="0" borderId="0" applyNumberFormat="0" applyFill="0" applyBorder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7" fontId="22" fillId="0" borderId="0">
      <protection locked="0"/>
    </xf>
    <xf numFmtId="187" fontId="22" fillId="0" borderId="0">
      <protection locked="0"/>
    </xf>
    <xf numFmtId="0" fontId="104" fillId="0" borderId="25">
      <alignment horizontal="center"/>
    </xf>
    <xf numFmtId="0" fontId="104" fillId="0" borderId="0">
      <alignment horizontal="center"/>
    </xf>
    <xf numFmtId="5" fontId="105" fillId="26" borderId="12" applyNumberFormat="0" applyAlignment="0">
      <alignment horizontal="left" vertical="top"/>
    </xf>
    <xf numFmtId="49" fontId="106" fillId="0" borderId="12">
      <alignment vertical="center"/>
    </xf>
    <xf numFmtId="0" fontId="7" fillId="0" borderId="0"/>
    <xf numFmtId="41" fontId="17" fillId="0" borderId="0" applyFont="0" applyFill="0" applyBorder="0" applyAlignment="0" applyProtection="0"/>
    <xf numFmtId="0" fontId="40" fillId="9" borderId="16" applyNumberFormat="0" applyAlignment="0" applyProtection="0"/>
    <xf numFmtId="10" fontId="35" fillId="24" borderId="12" applyNumberFormat="0" applyBorder="0" applyAlignment="0" applyProtection="0"/>
    <xf numFmtId="0" fontId="40" fillId="9" borderId="16" applyNumberFormat="0" applyAlignment="0" applyProtection="0"/>
    <xf numFmtId="0" fontId="40" fillId="9" borderId="16" applyNumberFormat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86" fillId="0" borderId="26">
      <alignment horizontal="centerContinuous"/>
    </xf>
    <xf numFmtId="0" fontId="64" fillId="0" borderId="0"/>
    <xf numFmtId="0" fontId="56" fillId="0" borderId="0" applyFill="0" applyBorder="0" applyAlignment="0"/>
    <xf numFmtId="203" fontId="91" fillId="0" borderId="0" applyFill="0" applyBorder="0" applyAlignment="0"/>
    <xf numFmtId="170" fontId="91" fillId="0" borderId="0" applyFill="0" applyBorder="0" applyAlignment="0"/>
    <xf numFmtId="206" fontId="91" fillId="0" borderId="0" applyFill="0" applyBorder="0" applyAlignment="0"/>
    <xf numFmtId="203" fontId="91" fillId="0" borderId="0" applyFill="0" applyBorder="0" applyAlignment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175" fontId="110" fillId="0" borderId="28" applyNumberFormat="0" applyFont="0" applyFill="0" applyBorder="0">
      <alignment horizontal="center"/>
    </xf>
    <xf numFmtId="38" fontId="64" fillId="0" borderId="0" applyFont="0" applyFill="0" applyBorder="0" applyAlignment="0" applyProtection="0"/>
    <xf numFmtId="40" fontId="64" fillId="0" borderId="0" applyFont="0" applyFill="0" applyBorder="0" applyAlignment="0" applyProtection="0"/>
    <xf numFmtId="169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0" fontId="42" fillId="0" borderId="25"/>
    <xf numFmtId="212" fontId="56" fillId="0" borderId="28"/>
    <xf numFmtId="213" fontId="64" fillId="0" borderId="0" applyFont="0" applyFill="0" applyBorder="0" applyAlignment="0" applyProtection="0"/>
    <xf numFmtId="214" fontId="64" fillId="0" borderId="0" applyFont="0" applyFill="0" applyBorder="0" applyAlignment="0" applyProtection="0"/>
    <xf numFmtId="215" fontId="56" fillId="0" borderId="0" applyFont="0" applyFill="0" applyBorder="0" applyAlignment="0" applyProtection="0"/>
    <xf numFmtId="216" fontId="56" fillId="0" borderId="0" applyFont="0" applyFill="0" applyBorder="0" applyAlignment="0" applyProtection="0"/>
    <xf numFmtId="0" fontId="111" fillId="0" borderId="0" applyNumberFormat="0" applyFont="0" applyFill="0" applyAlignment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55" fillId="0" borderId="0"/>
    <xf numFmtId="0" fontId="69" fillId="0" borderId="29" applyNumberFormat="0" applyAlignment="0">
      <alignment horizontal="center"/>
    </xf>
    <xf numFmtId="37" fontId="112" fillId="0" borderId="0"/>
    <xf numFmtId="0" fontId="113" fillId="0" borderId="12" applyNumberFormat="0" applyFont="0" applyFill="0" applyBorder="0" applyAlignment="0">
      <alignment horizontal="center"/>
    </xf>
    <xf numFmtId="173" fontId="44" fillId="0" borderId="0"/>
    <xf numFmtId="0" fontId="66" fillId="0" borderId="0"/>
    <xf numFmtId="0" fontId="56" fillId="0" borderId="0"/>
    <xf numFmtId="0" fontId="56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56" fillId="0" borderId="0"/>
    <xf numFmtId="0" fontId="21" fillId="0" borderId="0"/>
    <xf numFmtId="0" fontId="2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57" fillId="0" borderId="0"/>
    <xf numFmtId="0" fontId="1" fillId="0" borderId="0"/>
    <xf numFmtId="0" fontId="154" fillId="0" borderId="0"/>
    <xf numFmtId="0" fontId="1" fillId="0" borderId="0"/>
    <xf numFmtId="0" fontId="21" fillId="0" borderId="0"/>
    <xf numFmtId="0" fontId="21" fillId="0" borderId="0"/>
    <xf numFmtId="0" fontId="25" fillId="0" borderId="0"/>
    <xf numFmtId="0" fontId="55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5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21" fillId="0" borderId="0"/>
    <xf numFmtId="0" fontId="63" fillId="0" borderId="0" applyNumberFormat="0" applyFill="0" applyBorder="0" applyProtection="0">
      <alignment vertical="top"/>
    </xf>
    <xf numFmtId="0" fontId="63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  <xf numFmtId="0" fontId="60" fillId="0" borderId="0"/>
    <xf numFmtId="0" fontId="60" fillId="0" borderId="0"/>
    <xf numFmtId="0" fontId="25" fillId="0" borderId="0"/>
    <xf numFmtId="0" fontId="25" fillId="0" borderId="0"/>
    <xf numFmtId="0" fontId="56" fillId="0" borderId="0"/>
    <xf numFmtId="0" fontId="56" fillId="0" borderId="0"/>
    <xf numFmtId="0" fontId="21" fillId="0" borderId="0"/>
    <xf numFmtId="0" fontId="60" fillId="0" borderId="0"/>
    <xf numFmtId="0" fontId="78" fillId="0" borderId="0" applyFont="0"/>
    <xf numFmtId="0" fontId="99" fillId="0" borderId="0"/>
    <xf numFmtId="0" fontId="17" fillId="28" borderId="30" applyNumberFormat="0" applyFont="0" applyAlignment="0" applyProtection="0"/>
    <xf numFmtId="0" fontId="25" fillId="28" borderId="30" applyNumberFormat="0" applyFont="0" applyAlignment="0" applyProtection="0"/>
    <xf numFmtId="0" fontId="25" fillId="28" borderId="30" applyNumberFormat="0" applyFont="0" applyAlignment="0" applyProtection="0"/>
    <xf numFmtId="0" fontId="69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7" fillId="0" borderId="0"/>
    <xf numFmtId="0" fontId="45" fillId="22" borderId="31" applyNumberFormat="0" applyAlignment="0" applyProtection="0"/>
    <xf numFmtId="0" fontId="45" fillId="22" borderId="31" applyNumberFormat="0" applyAlignment="0" applyProtection="0"/>
    <xf numFmtId="0" fontId="45" fillId="22" borderId="31" applyNumberFormat="0" applyAlignment="0" applyProtection="0"/>
    <xf numFmtId="41" fontId="56" fillId="0" borderId="0" applyFont="0" applyFill="0" applyBorder="0" applyAlignment="0" applyProtection="0"/>
    <xf numFmtId="14" fontId="86" fillId="0" borderId="0">
      <alignment horizontal="center" wrapText="1"/>
      <protection locked="0"/>
    </xf>
    <xf numFmtId="9" fontId="7" fillId="0" borderId="0" applyFont="0" applyFill="0" applyBorder="0" applyAlignment="0" applyProtection="0"/>
    <xf numFmtId="205" fontId="56" fillId="0" borderId="0" applyFont="0" applyFill="0" applyBorder="0" applyAlignment="0" applyProtection="0"/>
    <xf numFmtId="18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4" fillId="0" borderId="32" applyNumberFormat="0" applyBorder="0"/>
    <xf numFmtId="0" fontId="56" fillId="0" borderId="0" applyFill="0" applyBorder="0" applyAlignment="0"/>
    <xf numFmtId="203" fontId="91" fillId="0" borderId="0" applyFill="0" applyBorder="0" applyAlignment="0"/>
    <xf numFmtId="170" fontId="91" fillId="0" borderId="0" applyFill="0" applyBorder="0" applyAlignment="0"/>
    <xf numFmtId="206" fontId="91" fillId="0" borderId="0" applyFill="0" applyBorder="0" applyAlignment="0"/>
    <xf numFmtId="203" fontId="91" fillId="0" borderId="0" applyFill="0" applyBorder="0" applyAlignment="0"/>
    <xf numFmtId="0" fontId="116" fillId="0" borderId="0"/>
    <xf numFmtId="0" fontId="64" fillId="0" borderId="0" applyNumberFormat="0" applyFont="0" applyFill="0" applyBorder="0" applyAlignment="0" applyProtection="0">
      <alignment horizontal="left"/>
    </xf>
    <xf numFmtId="0" fontId="117" fillId="0" borderId="25">
      <alignment horizontal="center"/>
    </xf>
    <xf numFmtId="0" fontId="118" fillId="29" borderId="0" applyNumberFormat="0" applyFont="0" applyBorder="0" applyAlignment="0">
      <alignment horizontal="center"/>
    </xf>
    <xf numFmtId="14" fontId="119" fillId="0" borderId="0" applyNumberFormat="0" applyFill="0" applyBorder="0" applyAlignment="0" applyProtection="0">
      <alignment horizontal="left"/>
    </xf>
    <xf numFmtId="0" fontId="108" fillId="0" borderId="0" applyNumberFormat="0" applyFill="0" applyBorder="0" applyAlignment="0" applyProtection="0">
      <alignment vertical="top"/>
      <protection locked="0"/>
    </xf>
    <xf numFmtId="0" fontId="69" fillId="0" borderId="0"/>
    <xf numFmtId="41" fontId="1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" fontId="120" fillId="30" borderId="33" applyNumberFormat="0" applyProtection="0">
      <alignment vertical="center"/>
    </xf>
    <xf numFmtId="4" fontId="121" fillId="30" borderId="33" applyNumberFormat="0" applyProtection="0">
      <alignment vertical="center"/>
    </xf>
    <xf numFmtId="4" fontId="122" fillId="30" borderId="33" applyNumberFormat="0" applyProtection="0">
      <alignment horizontal="left" vertical="center" indent="1"/>
    </xf>
    <xf numFmtId="4" fontId="122" fillId="31" borderId="0" applyNumberFormat="0" applyProtection="0">
      <alignment horizontal="left" vertical="center" indent="1"/>
    </xf>
    <xf numFmtId="4" fontId="122" fillId="32" borderId="33" applyNumberFormat="0" applyProtection="0">
      <alignment horizontal="right" vertical="center"/>
    </xf>
    <xf numFmtId="4" fontId="122" fillId="33" borderId="33" applyNumberFormat="0" applyProtection="0">
      <alignment horizontal="right" vertical="center"/>
    </xf>
    <xf numFmtId="4" fontId="122" fillId="34" borderId="33" applyNumberFormat="0" applyProtection="0">
      <alignment horizontal="right" vertical="center"/>
    </xf>
    <xf numFmtId="4" fontId="122" fillId="35" borderId="33" applyNumberFormat="0" applyProtection="0">
      <alignment horizontal="right" vertical="center"/>
    </xf>
    <xf numFmtId="4" fontId="122" fillId="36" borderId="33" applyNumberFormat="0" applyProtection="0">
      <alignment horizontal="right" vertical="center"/>
    </xf>
    <xf numFmtId="4" fontId="122" fillId="37" borderId="33" applyNumberFormat="0" applyProtection="0">
      <alignment horizontal="right" vertical="center"/>
    </xf>
    <xf numFmtId="4" fontId="122" fillId="38" borderId="33" applyNumberFormat="0" applyProtection="0">
      <alignment horizontal="right" vertical="center"/>
    </xf>
    <xf numFmtId="4" fontId="122" fillId="39" borderId="33" applyNumberFormat="0" applyProtection="0">
      <alignment horizontal="right" vertical="center"/>
    </xf>
    <xf numFmtId="4" fontId="122" fillId="40" borderId="33" applyNumberFormat="0" applyProtection="0">
      <alignment horizontal="right" vertical="center"/>
    </xf>
    <xf numFmtId="4" fontId="120" fillId="41" borderId="34" applyNumberFormat="0" applyProtection="0">
      <alignment horizontal="left" vertical="center" indent="1"/>
    </xf>
    <xf numFmtId="4" fontId="120" fillId="42" borderId="0" applyNumberFormat="0" applyProtection="0">
      <alignment horizontal="left" vertical="center" indent="1"/>
    </xf>
    <xf numFmtId="4" fontId="120" fillId="31" borderId="0" applyNumberFormat="0" applyProtection="0">
      <alignment horizontal="left" vertical="center" indent="1"/>
    </xf>
    <xf numFmtId="4" fontId="122" fillId="42" borderId="33" applyNumberFormat="0" applyProtection="0">
      <alignment horizontal="right" vertical="center"/>
    </xf>
    <xf numFmtId="4" fontId="97" fillId="42" borderId="0" applyNumberFormat="0" applyProtection="0">
      <alignment horizontal="left" vertical="center" indent="1"/>
    </xf>
    <xf numFmtId="4" fontId="97" fillId="31" borderId="0" applyNumberFormat="0" applyProtection="0">
      <alignment horizontal="left" vertical="center" indent="1"/>
    </xf>
    <xf numFmtId="4" fontId="122" fillId="43" borderId="33" applyNumberFormat="0" applyProtection="0">
      <alignment vertical="center"/>
    </xf>
    <xf numFmtId="4" fontId="123" fillId="43" borderId="33" applyNumberFormat="0" applyProtection="0">
      <alignment vertical="center"/>
    </xf>
    <xf numFmtId="4" fontId="120" fillId="42" borderId="35" applyNumberFormat="0" applyProtection="0">
      <alignment horizontal="left" vertical="center" indent="1"/>
    </xf>
    <xf numFmtId="4" fontId="122" fillId="43" borderId="33" applyNumberFormat="0" applyProtection="0">
      <alignment horizontal="right" vertical="center"/>
    </xf>
    <xf numFmtId="4" fontId="123" fillId="43" borderId="33" applyNumberFormat="0" applyProtection="0">
      <alignment horizontal="right" vertical="center"/>
    </xf>
    <xf numFmtId="4" fontId="120" fillId="42" borderId="33" applyNumberFormat="0" applyProtection="0">
      <alignment horizontal="left" vertical="center" indent="1"/>
    </xf>
    <xf numFmtId="4" fontId="124" fillId="26" borderId="35" applyNumberFormat="0" applyProtection="0">
      <alignment horizontal="left" vertical="center" indent="1"/>
    </xf>
    <xf numFmtId="4" fontId="125" fillId="43" borderId="33" applyNumberFormat="0" applyProtection="0">
      <alignment horizontal="right" vertical="center"/>
    </xf>
    <xf numFmtId="217" fontId="126" fillId="0" borderId="0" applyFont="0" applyFill="0" applyBorder="0" applyAlignment="0" applyProtection="0"/>
    <xf numFmtId="0" fontId="118" fillId="1" borderId="21" applyNumberFormat="0" applyFont="0" applyAlignment="0">
      <alignment horizontal="center"/>
    </xf>
    <xf numFmtId="3" fontId="22" fillId="0" borderId="0"/>
    <xf numFmtId="0" fontId="127" fillId="0" borderId="0" applyNumberFormat="0" applyFill="0" applyBorder="0" applyAlignment="0">
      <alignment horizontal="center"/>
    </xf>
    <xf numFmtId="0" fontId="56" fillId="0" borderId="0"/>
    <xf numFmtId="164" fontId="128" fillId="0" borderId="0" applyNumberFormat="0" applyBorder="0" applyAlignment="0">
      <alignment horizontal="centerContinuous"/>
    </xf>
    <xf numFmtId="180" fontId="17" fillId="0" borderId="0" applyFont="0" applyFill="0" applyBorder="0" applyAlignment="0" applyProtection="0"/>
    <xf numFmtId="0" fontId="64" fillId="0" borderId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69" fillId="0" borderId="0"/>
    <xf numFmtId="165" fontId="17" fillId="0" borderId="0" applyFont="0" applyFill="0" applyBorder="0" applyAlignment="0" applyProtection="0"/>
    <xf numFmtId="218" fontId="46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42" fillId="0" borderId="0"/>
    <xf numFmtId="40" fontId="129" fillId="0" borderId="0" applyBorder="0">
      <alignment horizontal="right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219" fontId="56" fillId="0" borderId="36">
      <alignment horizontal="right" vertical="center"/>
    </xf>
    <xf numFmtId="220" fontId="130" fillId="2" borderId="37" applyFont="0" applyFill="0" applyBorder="0"/>
    <xf numFmtId="220" fontId="130" fillId="2" borderId="37" applyFont="0" applyFill="0" applyBorder="0"/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220" fontId="130" fillId="2" borderId="37" applyFont="0" applyFill="0" applyBorder="0"/>
    <xf numFmtId="177" fontId="46" fillId="0" borderId="36">
      <alignment horizontal="right" vertical="center"/>
    </xf>
    <xf numFmtId="177" fontId="46" fillId="0" borderId="36">
      <alignment horizontal="right" vertical="center"/>
    </xf>
    <xf numFmtId="177" fontId="46" fillId="0" borderId="36">
      <alignment horizontal="right" vertical="center"/>
    </xf>
    <xf numFmtId="221" fontId="131" fillId="0" borderId="36">
      <alignment horizontal="right" vertical="center"/>
    </xf>
    <xf numFmtId="49" fontId="132" fillId="0" borderId="0" applyFill="0" applyBorder="0" applyAlignment="0"/>
    <xf numFmtId="0" fontId="56" fillId="0" borderId="0" applyFill="0" applyBorder="0" applyAlignment="0"/>
    <xf numFmtId="222" fontId="56" fillId="0" borderId="0" applyFill="0" applyBorder="0" applyAlignment="0"/>
    <xf numFmtId="178" fontId="46" fillId="0" borderId="36">
      <alignment horizontal="center"/>
    </xf>
    <xf numFmtId="223" fontId="133" fillId="0" borderId="0" applyNumberFormat="0" applyFont="0" applyFill="0" applyBorder="0" applyAlignment="0">
      <alignment horizontal="centerContinuous"/>
    </xf>
    <xf numFmtId="0" fontId="134" fillId="0" borderId="38"/>
    <xf numFmtId="0" fontId="46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2" fillId="0" borderId="29" applyNumberFormat="0" applyBorder="0" applyAlignment="0"/>
    <xf numFmtId="0" fontId="135" fillId="0" borderId="28" applyNumberFormat="0" applyBorder="0" applyAlignment="0">
      <alignment horizontal="center"/>
    </xf>
    <xf numFmtId="3" fontId="136" fillId="0" borderId="19" applyNumberFormat="0" applyBorder="0" applyAlignment="0"/>
    <xf numFmtId="40" fontId="14" fillId="0" borderId="0"/>
    <xf numFmtId="3" fontId="137" fillId="0" borderId="0" applyNumberFormat="0" applyFill="0" applyBorder="0" applyAlignment="0" applyProtection="0">
      <alignment horizontal="center" wrapText="1"/>
    </xf>
    <xf numFmtId="0" fontId="138" fillId="0" borderId="39" applyBorder="0" applyAlignment="0">
      <alignment horizontal="center" vertical="center"/>
    </xf>
    <xf numFmtId="0" fontId="139" fillId="0" borderId="0" applyNumberFormat="0" applyFill="0" applyBorder="0" applyAlignment="0" applyProtection="0">
      <alignment horizontal="centerContinuous"/>
    </xf>
    <xf numFmtId="0" fontId="101" fillId="0" borderId="40" applyNumberFormat="0" applyFill="0" applyBorder="0" applyAlignment="0" applyProtection="0">
      <alignment horizontal="center" vertical="center" wrapText="1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0" fillId="0" borderId="41" applyNumberFormat="0" applyBorder="0" applyAlignment="0">
      <alignment vertical="center"/>
    </xf>
    <xf numFmtId="0" fontId="21" fillId="0" borderId="15" applyNumberFormat="0" applyFont="0" applyFill="0" applyAlignment="0" applyProtection="0"/>
    <xf numFmtId="0" fontId="65" fillId="0" borderId="42" applyNumberFormat="0" applyFill="0" applyAlignment="0" applyProtection="0"/>
    <xf numFmtId="0" fontId="21" fillId="0" borderId="15" applyNumberFormat="0" applyFon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169" fontId="56" fillId="0" borderId="0" applyFont="0" applyFill="0" applyBorder="0" applyAlignment="0" applyProtection="0"/>
    <xf numFmtId="224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225" fontId="56" fillId="0" borderId="0" applyFont="0" applyFill="0" applyBorder="0" applyAlignment="0" applyProtection="0"/>
    <xf numFmtId="174" fontId="48" fillId="0" borderId="0"/>
    <xf numFmtId="222" fontId="46" fillId="0" borderId="0"/>
    <xf numFmtId="176" fontId="46" fillId="0" borderId="12"/>
    <xf numFmtId="0" fontId="141" fillId="0" borderId="0"/>
    <xf numFmtId="0" fontId="141" fillId="0" borderId="0"/>
    <xf numFmtId="3" fontId="46" fillId="0" borderId="0" applyNumberFormat="0" applyBorder="0" applyAlignment="0" applyProtection="0">
      <alignment horizontal="centerContinuous"/>
      <protection locked="0"/>
    </xf>
    <xf numFmtId="3" fontId="142" fillId="0" borderId="0">
      <protection locked="0"/>
    </xf>
    <xf numFmtId="0" fontId="141" fillId="0" borderId="0"/>
    <xf numFmtId="0" fontId="141" fillId="0" borderId="0"/>
    <xf numFmtId="5" fontId="143" fillId="44" borderId="39">
      <alignment vertical="top"/>
    </xf>
    <xf numFmtId="0" fontId="144" fillId="45" borderId="12">
      <alignment horizontal="left" vertical="center"/>
    </xf>
    <xf numFmtId="6" fontId="145" fillId="46" borderId="39"/>
    <xf numFmtId="5" fontId="105" fillId="0" borderId="39">
      <alignment horizontal="left" vertical="top"/>
    </xf>
    <xf numFmtId="0" fontId="146" fillId="47" borderId="0">
      <alignment horizontal="left" vertical="center"/>
    </xf>
    <xf numFmtId="5" fontId="69" fillId="0" borderId="43">
      <alignment horizontal="left" vertical="top"/>
    </xf>
    <xf numFmtId="0" fontId="147" fillId="0" borderId="43">
      <alignment horizontal="left" vertical="center"/>
    </xf>
    <xf numFmtId="42" fontId="98" fillId="0" borderId="0" applyFont="0" applyFill="0" applyBorder="0" applyAlignment="0" applyProtection="0"/>
    <xf numFmtId="226" fontId="21" fillId="0" borderId="0" applyFont="0" applyFill="0" applyBorder="0" applyAlignment="0" applyProtection="0"/>
    <xf numFmtId="42" fontId="99" fillId="0" borderId="0" applyFont="0" applyFill="0" applyBorder="0" applyAlignment="0" applyProtection="0"/>
    <xf numFmtId="44" fontId="9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2" fillId="0" borderId="0"/>
    <xf numFmtId="0" fontId="150" fillId="0" borderId="14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227" fontId="66" fillId="0" borderId="0" applyFont="0" applyFill="0" applyBorder="0" applyAlignment="0" applyProtection="0"/>
    <xf numFmtId="0" fontId="66" fillId="0" borderId="0"/>
    <xf numFmtId="0" fontId="111" fillId="0" borderId="0"/>
    <xf numFmtId="169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/>
    <xf numFmtId="168" fontId="151" fillId="0" borderId="0" applyFont="0" applyFill="0" applyBorder="0" applyAlignment="0" applyProtection="0"/>
    <xf numFmtId="6" fontId="73" fillId="0" borderId="0" applyFont="0" applyFill="0" applyBorder="0" applyAlignment="0" applyProtection="0"/>
    <xf numFmtId="170" fontId="15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9" borderId="16" applyNumberFormat="0" applyAlignment="0" applyProtection="0"/>
    <xf numFmtId="0" fontId="40" fillId="9" borderId="16" applyNumberFormat="0" applyAlignment="0" applyProtection="0"/>
    <xf numFmtId="43" fontId="7" fillId="0" borderId="0" applyFont="0" applyFill="0" applyBorder="0" applyAlignment="0" applyProtection="0"/>
    <xf numFmtId="0" fontId="40" fillId="9" borderId="16" applyNumberFormat="0" applyAlignment="0" applyProtection="0"/>
    <xf numFmtId="43" fontId="7" fillId="0" borderId="0" applyFont="0" applyFill="0" applyBorder="0" applyAlignment="0" applyProtection="0"/>
    <xf numFmtId="0" fontId="40" fillId="9" borderId="16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0" fillId="9" borderId="16" applyNumberFormat="0" applyAlignment="0" applyProtection="0"/>
    <xf numFmtId="43" fontId="7" fillId="0" borderId="0" applyFont="0" applyFill="0" applyBorder="0" applyAlignment="0" applyProtection="0"/>
    <xf numFmtId="0" fontId="40" fillId="9" borderId="16" applyNumberFormat="0" applyAlignment="0" applyProtection="0"/>
    <xf numFmtId="43" fontId="7" fillId="0" borderId="0" applyFont="0" applyFill="0" applyBorder="0" applyAlignment="0" applyProtection="0"/>
    <xf numFmtId="0" fontId="40" fillId="9" borderId="16" applyNumberFormat="0" applyAlignment="0" applyProtection="0"/>
    <xf numFmtId="0" fontId="40" fillId="9" borderId="16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4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6" fillId="0" borderId="5" xfId="1" applyNumberFormat="1" applyFont="1" applyBorder="1" applyAlignment="1">
      <alignment vertical="center" wrapText="1"/>
    </xf>
    <xf numFmtId="164" fontId="6" fillId="0" borderId="6" xfId="1" applyNumberFormat="1" applyFont="1" applyBorder="1" applyAlignment="1">
      <alignment vertical="center" wrapText="1"/>
    </xf>
    <xf numFmtId="164" fontId="7" fillId="0" borderId="7" xfId="1" applyNumberFormat="1" applyFont="1" applyBorder="1" applyAlignment="1">
      <alignment vertical="center" wrapText="1"/>
    </xf>
    <xf numFmtId="164" fontId="6" fillId="0" borderId="8" xfId="1" applyNumberFormat="1" applyFont="1" applyBorder="1" applyAlignment="1">
      <alignment vertical="center" wrapText="1"/>
    </xf>
    <xf numFmtId="164" fontId="6" fillId="0" borderId="7" xfId="1" applyNumberFormat="1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164" fontId="6" fillId="0" borderId="9" xfId="1" applyNumberFormat="1" applyFont="1" applyBorder="1" applyAlignment="1">
      <alignment vertical="center" wrapText="1"/>
    </xf>
    <xf numFmtId="164" fontId="7" fillId="0" borderId="8" xfId="1" applyNumberFormat="1" applyFont="1" applyBorder="1" applyAlignment="1">
      <alignment vertical="center" wrapText="1"/>
    </xf>
    <xf numFmtId="0" fontId="10" fillId="0" borderId="0" xfId="0" applyFont="1"/>
    <xf numFmtId="164" fontId="6" fillId="0" borderId="3" xfId="1" applyNumberFormat="1" applyFont="1" applyBorder="1" applyAlignment="1">
      <alignment vertical="center" wrapText="1"/>
    </xf>
    <xf numFmtId="164" fontId="6" fillId="0" borderId="11" xfId="1" applyNumberFormat="1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164" fontId="7" fillId="0" borderId="0" xfId="936" applyNumberFormat="1" applyFont="1" applyBorder="1"/>
    <xf numFmtId="3" fontId="7" fillId="0" borderId="0" xfId="944" applyNumberFormat="1"/>
    <xf numFmtId="3" fontId="7" fillId="0" borderId="0" xfId="944" applyNumberFormat="1" applyAlignment="1">
      <alignment horizontal="center"/>
    </xf>
    <xf numFmtId="0" fontId="7" fillId="0" borderId="0" xfId="944"/>
    <xf numFmtId="0" fontId="160" fillId="0" borderId="0" xfId="0" applyFont="1"/>
    <xf numFmtId="0" fontId="7" fillId="0" borderId="0" xfId="918"/>
    <xf numFmtId="3" fontId="7" fillId="0" borderId="0" xfId="918" applyNumberFormat="1"/>
    <xf numFmtId="3" fontId="6" fillId="0" borderId="0" xfId="944" applyNumberFormat="1" applyFont="1"/>
    <xf numFmtId="0" fontId="7" fillId="0" borderId="0" xfId="943"/>
    <xf numFmtId="3" fontId="7" fillId="0" borderId="0" xfId="943" applyNumberFormat="1"/>
    <xf numFmtId="3" fontId="54" fillId="0" borderId="0" xfId="943" applyNumberFormat="1" applyFont="1"/>
    <xf numFmtId="3" fontId="20" fillId="0" borderId="0" xfId="943" applyNumberFormat="1" applyFont="1"/>
    <xf numFmtId="3" fontId="15" fillId="0" borderId="0" xfId="943" applyNumberFormat="1" applyFont="1" applyAlignment="1">
      <alignment horizontal="center"/>
    </xf>
    <xf numFmtId="164" fontId="20" fillId="0" borderId="0" xfId="931" applyNumberFormat="1" applyFont="1"/>
    <xf numFmtId="3" fontId="13" fillId="0" borderId="0" xfId="948" applyNumberFormat="1" applyFont="1" applyAlignment="1">
      <alignment horizontal="center"/>
    </xf>
    <xf numFmtId="3" fontId="7" fillId="0" borderId="0" xfId="948" applyNumberFormat="1" applyAlignment="1">
      <alignment horizontal="center"/>
    </xf>
    <xf numFmtId="3" fontId="7" fillId="0" borderId="0" xfId="946" applyNumberFormat="1"/>
    <xf numFmtId="3" fontId="13" fillId="0" borderId="0" xfId="949" applyNumberFormat="1" applyFont="1" applyAlignment="1">
      <alignment horizontal="center"/>
    </xf>
    <xf numFmtId="164" fontId="16" fillId="0" borderId="46" xfId="389" quotePrefix="1" applyNumberFormat="1" applyFont="1" applyFill="1" applyBorder="1" applyAlignment="1">
      <alignment vertical="center" wrapText="1"/>
    </xf>
    <xf numFmtId="164" fontId="18" fillId="0" borderId="46" xfId="389" applyNumberFormat="1" applyFont="1" applyFill="1" applyBorder="1" applyAlignment="1">
      <alignment horizontal="left" vertical="center" wrapText="1"/>
    </xf>
    <xf numFmtId="3" fontId="18" fillId="0" borderId="0" xfId="943" applyNumberFormat="1" applyFont="1" applyAlignment="1">
      <alignment horizontal="right"/>
    </xf>
    <xf numFmtId="3" fontId="11" fillId="0" borderId="0" xfId="946" applyNumberFormat="1" applyFont="1" applyAlignment="1">
      <alignment vertical="center"/>
    </xf>
    <xf numFmtId="167" fontId="7" fillId="0" borderId="45" xfId="703" applyNumberFormat="1" applyFont="1" applyBorder="1"/>
    <xf numFmtId="167" fontId="7" fillId="0" borderId="46" xfId="703" applyNumberFormat="1" applyFont="1" applyBorder="1"/>
    <xf numFmtId="167" fontId="7" fillId="0" borderId="47" xfId="703" applyNumberFormat="1" applyFont="1" applyBorder="1"/>
    <xf numFmtId="0" fontId="157" fillId="0" borderId="46" xfId="0" applyFont="1" applyBorder="1" applyAlignment="1">
      <alignment horizontal="justify" vertical="center" wrapText="1"/>
    </xf>
    <xf numFmtId="0" fontId="155" fillId="0" borderId="46" xfId="0" applyFont="1" applyBorder="1" applyAlignment="1">
      <alignment vertical="center" wrapText="1"/>
    </xf>
    <xf numFmtId="0" fontId="159" fillId="0" borderId="47" xfId="0" applyFont="1" applyBorder="1" applyAlignment="1">
      <alignment vertical="center" wrapText="1"/>
    </xf>
    <xf numFmtId="3" fontId="11" fillId="0" borderId="0" xfId="0" applyNumberFormat="1" applyFont="1"/>
    <xf numFmtId="3" fontId="14" fillId="0" borderId="48" xfId="0" applyNumberFormat="1" applyFont="1" applyBorder="1" applyAlignment="1">
      <alignment horizontal="center"/>
    </xf>
    <xf numFmtId="3" fontId="6" fillId="0" borderId="48" xfId="0" applyNumberFormat="1" applyFont="1" applyBorder="1"/>
    <xf numFmtId="3" fontId="12" fillId="0" borderId="0" xfId="0" applyNumberFormat="1" applyFont="1"/>
    <xf numFmtId="3" fontId="14" fillId="0" borderId="48" xfId="0" applyNumberFormat="1" applyFont="1" applyBorder="1" applyAlignment="1">
      <alignment horizontal="left"/>
    </xf>
    <xf numFmtId="3" fontId="14" fillId="0" borderId="46" xfId="0" applyNumberFormat="1" applyFont="1" applyBorder="1" applyAlignment="1">
      <alignment horizontal="center"/>
    </xf>
    <xf numFmtId="3" fontId="14" fillId="0" borderId="46" xfId="0" applyNumberFormat="1" applyFont="1" applyBorder="1"/>
    <xf numFmtId="3" fontId="6" fillId="0" borderId="46" xfId="0" applyNumberFormat="1" applyFont="1" applyBorder="1"/>
    <xf numFmtId="3" fontId="16" fillId="0" borderId="46" xfId="0" applyNumberFormat="1" applyFont="1" applyBorder="1" applyAlignment="1">
      <alignment horizontal="center"/>
    </xf>
    <xf numFmtId="3" fontId="18" fillId="0" borderId="46" xfId="0" applyNumberFormat="1" applyFont="1" applyBorder="1"/>
    <xf numFmtId="3" fontId="7" fillId="0" borderId="46" xfId="0" applyNumberFormat="1" applyFont="1" applyBorder="1"/>
    <xf numFmtId="3" fontId="16" fillId="0" borderId="46" xfId="0" applyNumberFormat="1" applyFont="1" applyBorder="1"/>
    <xf numFmtId="3" fontId="16" fillId="0" borderId="46" xfId="0" quotePrefix="1" applyNumberFormat="1" applyFont="1" applyBorder="1"/>
    <xf numFmtId="3" fontId="7" fillId="0" borderId="48" xfId="0" applyNumberFormat="1" applyFont="1" applyBorder="1"/>
    <xf numFmtId="3" fontId="14" fillId="0" borderId="46" xfId="0" applyNumberFormat="1" applyFont="1" applyBorder="1" applyAlignment="1">
      <alignment horizontal="center" vertical="center" wrapText="1"/>
    </xf>
    <xf numFmtId="3" fontId="14" fillId="0" borderId="46" xfId="0" applyNumberFormat="1" applyFont="1" applyBorder="1" applyAlignment="1">
      <alignment wrapText="1"/>
    </xf>
    <xf numFmtId="3" fontId="14" fillId="0" borderId="53" xfId="0" applyNumberFormat="1" applyFont="1" applyBorder="1" applyAlignment="1">
      <alignment horizontal="center"/>
    </xf>
    <xf numFmtId="3" fontId="14" fillId="0" borderId="53" xfId="0" applyNumberFormat="1" applyFont="1" applyBorder="1"/>
    <xf numFmtId="3" fontId="6" fillId="0" borderId="53" xfId="0" applyNumberFormat="1" applyFont="1" applyBorder="1"/>
    <xf numFmtId="3" fontId="12" fillId="0" borderId="53" xfId="0" applyNumberFormat="1" applyFont="1" applyBorder="1" applyAlignment="1">
      <alignment wrapText="1"/>
    </xf>
    <xf numFmtId="3" fontId="14" fillId="0" borderId="47" xfId="0" applyNumberFormat="1" applyFont="1" applyBorder="1" applyAlignment="1">
      <alignment horizontal="center"/>
    </xf>
    <xf numFmtId="3" fontId="14" fillId="0" borderId="47" xfId="0" applyNumberFormat="1" applyFont="1" applyBorder="1"/>
    <xf numFmtId="3" fontId="6" fillId="0" borderId="47" xfId="0" applyNumberFormat="1" applyFont="1" applyBorder="1"/>
    <xf numFmtId="0" fontId="12" fillId="0" borderId="48" xfId="0" applyFont="1" applyBorder="1" applyAlignment="1">
      <alignment horizontal="center"/>
    </xf>
    <xf numFmtId="0" fontId="12" fillId="0" borderId="48" xfId="0" applyFont="1" applyBorder="1" applyAlignment="1">
      <alignment horizontal="left" wrapText="1"/>
    </xf>
    <xf numFmtId="0" fontId="12" fillId="0" borderId="46" xfId="0" applyFont="1" applyBorder="1" applyAlignment="1">
      <alignment horizontal="center"/>
    </xf>
    <xf numFmtId="0" fontId="12" fillId="0" borderId="46" xfId="0" applyFont="1" applyBorder="1" applyAlignment="1">
      <alignment wrapText="1"/>
    </xf>
    <xf numFmtId="0" fontId="11" fillId="0" borderId="46" xfId="0" applyFont="1" applyBorder="1" applyAlignment="1">
      <alignment horizontal="center"/>
    </xf>
    <xf numFmtId="0" fontId="11" fillId="0" borderId="46" xfId="0" applyFont="1" applyBorder="1" applyAlignment="1">
      <alignment wrapText="1"/>
    </xf>
    <xf numFmtId="3" fontId="6" fillId="24" borderId="46" xfId="0" applyNumberFormat="1" applyFont="1" applyFill="1" applyBorder="1"/>
    <xf numFmtId="3" fontId="7" fillId="24" borderId="46" xfId="0" applyNumberFormat="1" applyFont="1" applyFill="1" applyBorder="1"/>
    <xf numFmtId="0" fontId="152" fillId="0" borderId="46" xfId="0" applyFont="1" applyBorder="1" applyAlignment="1">
      <alignment horizontal="center"/>
    </xf>
    <xf numFmtId="0" fontId="152" fillId="0" borderId="46" xfId="0" applyFont="1" applyBorder="1" applyAlignment="1">
      <alignment wrapText="1"/>
    </xf>
    <xf numFmtId="3" fontId="161" fillId="0" borderId="54" xfId="0" applyNumberFormat="1" applyFont="1" applyBorder="1" applyAlignment="1">
      <alignment horizontal="center"/>
    </xf>
    <xf numFmtId="3" fontId="161" fillId="0" borderId="54" xfId="0" applyNumberFormat="1" applyFont="1" applyBorder="1" applyAlignment="1">
      <alignment wrapText="1"/>
    </xf>
    <xf numFmtId="3" fontId="162" fillId="0" borderId="54" xfId="0" applyNumberFormat="1" applyFont="1" applyBorder="1"/>
    <xf numFmtId="3" fontId="161" fillId="0" borderId="0" xfId="0" applyNumberFormat="1" applyFont="1"/>
    <xf numFmtId="3" fontId="12" fillId="0" borderId="47" xfId="0" applyNumberFormat="1" applyFont="1" applyBorder="1" applyAlignment="1">
      <alignment horizontal="center"/>
    </xf>
    <xf numFmtId="3" fontId="12" fillId="0" borderId="47" xfId="0" applyNumberFormat="1" applyFont="1" applyBorder="1" applyAlignment="1">
      <alignment horizontal="left" wrapText="1"/>
    </xf>
    <xf numFmtId="3" fontId="53" fillId="0" borderId="55" xfId="0" applyNumberFormat="1" applyFont="1" applyBorder="1" applyAlignment="1">
      <alignment horizontal="center" vertical="center"/>
    </xf>
    <xf numFmtId="3" fontId="53" fillId="0" borderId="48" xfId="0" applyNumberFormat="1" applyFont="1" applyBorder="1"/>
    <xf numFmtId="3" fontId="53" fillId="0" borderId="0" xfId="0" applyNumberFormat="1" applyFont="1"/>
    <xf numFmtId="3" fontId="53" fillId="0" borderId="49" xfId="0" applyNumberFormat="1" applyFont="1" applyBorder="1" applyAlignment="1">
      <alignment horizontal="center"/>
    </xf>
    <xf numFmtId="3" fontId="53" fillId="0" borderId="46" xfId="0" applyNumberFormat="1" applyFont="1" applyBorder="1"/>
    <xf numFmtId="3" fontId="11" fillId="0" borderId="49" xfId="0" applyNumberFormat="1" applyFont="1" applyBorder="1" applyAlignment="1">
      <alignment horizontal="center"/>
    </xf>
    <xf numFmtId="3" fontId="11" fillId="0" borderId="46" xfId="0" applyNumberFormat="1" applyFont="1" applyBorder="1"/>
    <xf numFmtId="3" fontId="20" fillId="0" borderId="46" xfId="0" applyNumberFormat="1" applyFont="1" applyBorder="1"/>
    <xf numFmtId="3" fontId="7" fillId="0" borderId="53" xfId="0" applyNumberFormat="1" applyFont="1" applyBorder="1"/>
    <xf numFmtId="3" fontId="12" fillId="0" borderId="49" xfId="0" applyNumberFormat="1" applyFont="1" applyBorder="1" applyAlignment="1">
      <alignment horizontal="center"/>
    </xf>
    <xf numFmtId="3" fontId="12" fillId="0" borderId="46" xfId="0" applyNumberFormat="1" applyFont="1" applyBorder="1" applyAlignment="1">
      <alignment wrapText="1"/>
    </xf>
    <xf numFmtId="3" fontId="12" fillId="0" borderId="50" xfId="0" applyNumberFormat="1" applyFont="1" applyBorder="1" applyAlignment="1">
      <alignment horizontal="center"/>
    </xf>
    <xf numFmtId="3" fontId="7" fillId="0" borderId="47" xfId="0" applyNumberFormat="1" applyFont="1" applyBorder="1"/>
    <xf numFmtId="3" fontId="7" fillId="0" borderId="0" xfId="0" applyNumberFormat="1" applyFont="1"/>
    <xf numFmtId="3" fontId="53" fillId="0" borderId="52" xfId="0" applyNumberFormat="1" applyFont="1" applyBorder="1" applyAlignment="1">
      <alignment horizontal="center"/>
    </xf>
    <xf numFmtId="3" fontId="53" fillId="0" borderId="52" xfId="0" applyNumberFormat="1" applyFont="1" applyBorder="1"/>
    <xf numFmtId="3" fontId="16" fillId="0" borderId="45" xfId="0" applyNumberFormat="1" applyFont="1" applyBorder="1" applyAlignment="1">
      <alignment horizontal="center" vertical="center"/>
    </xf>
    <xf numFmtId="3" fontId="16" fillId="0" borderId="45" xfId="0" applyNumberFormat="1" applyFont="1" applyBorder="1" applyAlignment="1">
      <alignment vertical="center"/>
    </xf>
    <xf numFmtId="3" fontId="7" fillId="0" borderId="45" xfId="0" applyNumberFormat="1" applyFont="1" applyBorder="1"/>
    <xf numFmtId="3" fontId="16" fillId="0" borderId="0" xfId="0" applyNumberFormat="1" applyFont="1"/>
    <xf numFmtId="3" fontId="16" fillId="0" borderId="46" xfId="0" applyNumberFormat="1" applyFont="1" applyBorder="1" applyAlignment="1">
      <alignment horizontal="center" vertical="center"/>
    </xf>
    <xf numFmtId="3" fontId="16" fillId="0" borderId="46" xfId="0" applyNumberFormat="1" applyFont="1" applyBorder="1" applyAlignment="1">
      <alignment vertical="center"/>
    </xf>
    <xf numFmtId="3" fontId="16" fillId="0" borderId="46" xfId="0" applyNumberFormat="1" applyFont="1" applyBorder="1" applyAlignment="1">
      <alignment vertical="center" wrapText="1"/>
    </xf>
    <xf numFmtId="3" fontId="16" fillId="0" borderId="47" xfId="0" applyNumberFormat="1" applyFont="1" applyBorder="1" applyAlignment="1">
      <alignment horizontal="center" vertical="center"/>
    </xf>
    <xf numFmtId="3" fontId="16" fillId="0" borderId="47" xfId="0" applyNumberFormat="1" applyFont="1" applyBorder="1" applyAlignment="1">
      <alignment vertical="center" wrapText="1"/>
    </xf>
    <xf numFmtId="3" fontId="12" fillId="0" borderId="48" xfId="0" applyNumberFormat="1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/>
    </xf>
    <xf numFmtId="3" fontId="12" fillId="0" borderId="48" xfId="0" applyNumberFormat="1" applyFont="1" applyBorder="1"/>
    <xf numFmtId="3" fontId="12" fillId="0" borderId="46" xfId="0" applyNumberFormat="1" applyFont="1" applyBorder="1" applyAlignment="1">
      <alignment horizontal="center"/>
    </xf>
    <xf numFmtId="3" fontId="12" fillId="0" borderId="46" xfId="0" applyNumberFormat="1" applyFont="1" applyBorder="1"/>
    <xf numFmtId="3" fontId="11" fillId="0" borderId="46" xfId="0" applyNumberFormat="1" applyFont="1" applyBorder="1" applyAlignment="1">
      <alignment horizontal="center"/>
    </xf>
    <xf numFmtId="3" fontId="11" fillId="0" borderId="48" xfId="0" applyNumberFormat="1" applyFont="1" applyBorder="1"/>
    <xf numFmtId="3" fontId="11" fillId="0" borderId="53" xfId="0" applyNumberFormat="1" applyFont="1" applyBorder="1" applyAlignment="1">
      <alignment horizontal="center"/>
    </xf>
    <xf numFmtId="3" fontId="11" fillId="0" borderId="53" xfId="0" applyNumberFormat="1" applyFont="1" applyBorder="1" applyAlignment="1">
      <alignment wrapText="1"/>
    </xf>
    <xf numFmtId="3" fontId="12" fillId="0" borderId="47" xfId="0" applyNumberFormat="1" applyFont="1" applyBorder="1"/>
    <xf numFmtId="3" fontId="6" fillId="24" borderId="47" xfId="0" applyNumberFormat="1" applyFont="1" applyFill="1" applyBorder="1"/>
    <xf numFmtId="3" fontId="19" fillId="0" borderId="47" xfId="0" applyNumberFormat="1" applyFont="1" applyBorder="1"/>
    <xf numFmtId="3" fontId="14" fillId="0" borderId="44" xfId="0" applyNumberFormat="1" applyFont="1" applyBorder="1" applyAlignment="1">
      <alignment horizontal="center" vertical="center" wrapText="1"/>
    </xf>
    <xf numFmtId="164" fontId="6" fillId="0" borderId="48" xfId="404" applyNumberFormat="1" applyFont="1" applyBorder="1"/>
    <xf numFmtId="164" fontId="6" fillId="0" borderId="47" xfId="404" applyNumberFormat="1" applyFont="1" applyBorder="1"/>
    <xf numFmtId="3" fontId="11" fillId="0" borderId="53" xfId="0" applyNumberFormat="1" applyFont="1" applyBorder="1"/>
    <xf numFmtId="0" fontId="152" fillId="0" borderId="53" xfId="0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47" xfId="0" applyNumberFormat="1" applyFont="1" applyBorder="1" applyAlignment="1">
      <alignment wrapText="1"/>
    </xf>
    <xf numFmtId="3" fontId="12" fillId="0" borderId="44" xfId="0" applyNumberFormat="1" applyFont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 vertical="center" wrapText="1"/>
    </xf>
    <xf numFmtId="164" fontId="14" fillId="0" borderId="44" xfId="1" applyNumberFormat="1" applyFont="1" applyFill="1" applyBorder="1" applyAlignment="1">
      <alignment horizontal="center" vertical="center" wrapText="1"/>
    </xf>
    <xf numFmtId="164" fontId="153" fillId="0" borderId="48" xfId="1" applyNumberFormat="1" applyFont="1" applyFill="1" applyBorder="1" applyAlignment="1">
      <alignment horizontal="center" vertical="center"/>
    </xf>
    <xf numFmtId="164" fontId="153" fillId="0" borderId="48" xfId="1" applyNumberFormat="1" applyFont="1" applyFill="1" applyBorder="1" applyAlignment="1">
      <alignment vertical="center"/>
    </xf>
    <xf numFmtId="3" fontId="153" fillId="0" borderId="48" xfId="1" applyNumberFormat="1" applyFont="1" applyFill="1" applyBorder="1" applyAlignment="1">
      <alignment vertical="center"/>
    </xf>
    <xf numFmtId="3" fontId="153" fillId="0" borderId="48" xfId="1" applyNumberFormat="1" applyFont="1" applyFill="1" applyBorder="1" applyAlignment="1">
      <alignment horizontal="center" vertical="center"/>
    </xf>
    <xf numFmtId="164" fontId="14" fillId="0" borderId="46" xfId="1" applyNumberFormat="1" applyFont="1" applyFill="1" applyBorder="1" applyAlignment="1">
      <alignment horizontal="center" vertical="center"/>
    </xf>
    <xf numFmtId="164" fontId="14" fillId="0" borderId="46" xfId="1" applyNumberFormat="1" applyFont="1" applyFill="1" applyBorder="1" applyAlignment="1">
      <alignment vertical="center"/>
    </xf>
    <xf numFmtId="3" fontId="14" fillId="0" borderId="46" xfId="1" applyNumberFormat="1" applyFont="1" applyFill="1" applyBorder="1" applyAlignment="1">
      <alignment vertical="center"/>
    </xf>
    <xf numFmtId="3" fontId="14" fillId="0" borderId="46" xfId="1" applyNumberFormat="1" applyFont="1" applyFill="1" applyBorder="1" applyAlignment="1">
      <alignment horizontal="center" vertical="center"/>
    </xf>
    <xf numFmtId="164" fontId="153" fillId="0" borderId="46" xfId="1" applyNumberFormat="1" applyFont="1" applyFill="1" applyBorder="1" applyAlignment="1">
      <alignment horizontal="center" vertical="center"/>
    </xf>
    <xf numFmtId="164" fontId="153" fillId="0" borderId="46" xfId="1" applyNumberFormat="1" applyFont="1" applyFill="1" applyBorder="1" applyAlignment="1">
      <alignment vertical="center"/>
    </xf>
    <xf numFmtId="3" fontId="153" fillId="0" borderId="46" xfId="1" applyNumberFormat="1" applyFont="1" applyFill="1" applyBorder="1" applyAlignment="1">
      <alignment vertical="center"/>
    </xf>
    <xf numFmtId="3" fontId="153" fillId="0" borderId="46" xfId="1" applyNumberFormat="1" applyFont="1" applyFill="1" applyBorder="1" applyAlignment="1">
      <alignment horizontal="center" vertical="center"/>
    </xf>
    <xf numFmtId="3" fontId="156" fillId="0" borderId="46" xfId="1" applyNumberFormat="1" applyFont="1" applyFill="1" applyBorder="1" applyAlignment="1">
      <alignment horizontal="center" vertical="center"/>
    </xf>
    <xf numFmtId="164" fontId="156" fillId="0" borderId="46" xfId="1" applyNumberFormat="1" applyFont="1" applyFill="1" applyBorder="1" applyAlignment="1">
      <alignment vertical="center" wrapText="1"/>
    </xf>
    <xf numFmtId="3" fontId="156" fillId="0" borderId="46" xfId="1" applyNumberFormat="1" applyFont="1" applyFill="1" applyBorder="1" applyAlignment="1">
      <alignment vertical="center"/>
    </xf>
    <xf numFmtId="3" fontId="16" fillId="0" borderId="46" xfId="1" applyNumberFormat="1" applyFont="1" applyFill="1" applyBorder="1" applyAlignment="1">
      <alignment horizontal="center" vertical="center"/>
    </xf>
    <xf numFmtId="164" fontId="16" fillId="0" borderId="46" xfId="1" quotePrefix="1" applyNumberFormat="1" applyFont="1" applyFill="1" applyBorder="1" applyAlignment="1">
      <alignment vertical="center" wrapText="1"/>
    </xf>
    <xf numFmtId="3" fontId="16" fillId="0" borderId="46" xfId="1" applyNumberFormat="1" applyFont="1" applyFill="1" applyBorder="1" applyAlignment="1">
      <alignment vertical="center"/>
    </xf>
    <xf numFmtId="164" fontId="16" fillId="0" borderId="46" xfId="1" applyNumberFormat="1" applyFont="1" applyFill="1" applyBorder="1" applyAlignment="1">
      <alignment horizontal="left" vertical="center" wrapText="1"/>
    </xf>
    <xf numFmtId="3" fontId="164" fillId="0" borderId="46" xfId="1" applyNumberFormat="1" applyFont="1" applyFill="1" applyBorder="1" applyAlignment="1">
      <alignment horizontal="center" vertical="center"/>
    </xf>
    <xf numFmtId="4" fontId="16" fillId="0" borderId="46" xfId="1" applyNumberFormat="1" applyFont="1" applyFill="1" applyBorder="1" applyAlignment="1">
      <alignment vertical="center"/>
    </xf>
    <xf numFmtId="4" fontId="156" fillId="0" borderId="46" xfId="1" applyNumberFormat="1" applyFont="1" applyFill="1" applyBorder="1" applyAlignment="1">
      <alignment vertical="center"/>
    </xf>
    <xf numFmtId="164" fontId="16" fillId="0" borderId="46" xfId="1" applyNumberFormat="1" applyFont="1" applyFill="1" applyBorder="1" applyAlignment="1">
      <alignment vertical="center" wrapText="1"/>
    </xf>
    <xf numFmtId="164" fontId="16" fillId="0" borderId="46" xfId="1" quotePrefix="1" applyNumberFormat="1" applyFont="1" applyFill="1" applyBorder="1" applyAlignment="1">
      <alignment horizontal="left" vertical="center" wrapText="1"/>
    </xf>
    <xf numFmtId="3" fontId="3" fillId="0" borderId="46" xfId="1" applyNumberFormat="1" applyFont="1" applyFill="1" applyBorder="1" applyAlignment="1">
      <alignment vertical="center"/>
    </xf>
    <xf numFmtId="3" fontId="18" fillId="0" borderId="46" xfId="1" applyNumberFormat="1" applyFont="1" applyFill="1" applyBorder="1" applyAlignment="1">
      <alignment vertical="center"/>
    </xf>
    <xf numFmtId="3" fontId="155" fillId="0" borderId="46" xfId="1" applyNumberFormat="1" applyFont="1" applyFill="1" applyBorder="1" applyAlignment="1">
      <alignment horizontal="center" vertical="center"/>
    </xf>
    <xf numFmtId="164" fontId="155" fillId="0" borderId="46" xfId="1" applyNumberFormat="1" applyFont="1" applyFill="1" applyBorder="1" applyAlignment="1">
      <alignment vertical="center" wrapText="1"/>
    </xf>
    <xf numFmtId="3" fontId="155" fillId="0" borderId="46" xfId="1" applyNumberFormat="1" applyFont="1" applyFill="1" applyBorder="1" applyAlignment="1">
      <alignment vertical="center"/>
    </xf>
    <xf numFmtId="3" fontId="158" fillId="0" borderId="46" xfId="1" applyNumberFormat="1" applyFont="1" applyFill="1" applyBorder="1" applyAlignment="1">
      <alignment horizontal="center" vertical="center"/>
    </xf>
    <xf numFmtId="164" fontId="155" fillId="0" borderId="46" xfId="1" applyNumberFormat="1" applyFont="1" applyFill="1" applyBorder="1" applyAlignment="1">
      <alignment horizontal="center" vertical="center"/>
    </xf>
    <xf numFmtId="164" fontId="14" fillId="0" borderId="46" xfId="1" applyNumberFormat="1" applyFont="1" applyFill="1" applyBorder="1" applyAlignment="1">
      <alignment vertical="center" wrapText="1"/>
    </xf>
    <xf numFmtId="164" fontId="14" fillId="0" borderId="47" xfId="1" applyNumberFormat="1" applyFont="1" applyFill="1" applyBorder="1" applyAlignment="1">
      <alignment horizontal="center" vertical="center"/>
    </xf>
    <xf numFmtId="3" fontId="14" fillId="0" borderId="47" xfId="1" applyNumberFormat="1" applyFont="1" applyFill="1" applyBorder="1" applyAlignment="1">
      <alignment vertical="center"/>
    </xf>
    <xf numFmtId="3" fontId="153" fillId="0" borderId="47" xfId="1" applyNumberFormat="1" applyFont="1" applyFill="1" applyBorder="1" applyAlignment="1">
      <alignment horizontal="center" vertical="center"/>
    </xf>
    <xf numFmtId="164" fontId="6" fillId="0" borderId="48" xfId="1" applyNumberFormat="1" applyFont="1" applyBorder="1"/>
    <xf numFmtId="164" fontId="6" fillId="0" borderId="47" xfId="1" applyNumberFormat="1" applyFont="1" applyBorder="1"/>
    <xf numFmtId="0" fontId="9" fillId="0" borderId="46" xfId="0" applyFont="1" applyBorder="1" applyAlignment="1">
      <alignment vertical="center" wrapText="1"/>
    </xf>
    <xf numFmtId="3" fontId="54" fillId="0" borderId="48" xfId="0" applyNumberFormat="1" applyFont="1" applyBorder="1"/>
    <xf numFmtId="0" fontId="165" fillId="0" borderId="46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164" fontId="14" fillId="0" borderId="0" xfId="1" applyNumberFormat="1" applyFont="1" applyFill="1" applyAlignment="1">
      <alignment vertical="center"/>
    </xf>
    <xf numFmtId="164" fontId="153" fillId="0" borderId="0" xfId="1" applyNumberFormat="1" applyFont="1" applyFill="1" applyAlignment="1">
      <alignment vertical="center"/>
    </xf>
    <xf numFmtId="164" fontId="156" fillId="0" borderId="0" xfId="1" applyNumberFormat="1" applyFont="1" applyFill="1" applyAlignment="1">
      <alignment vertical="center"/>
    </xf>
    <xf numFmtId="164" fontId="16" fillId="0" borderId="0" xfId="1" applyNumberFormat="1" applyFont="1" applyFill="1" applyAlignment="1">
      <alignment vertical="center"/>
    </xf>
    <xf numFmtId="164" fontId="155" fillId="0" borderId="0" xfId="1" applyNumberFormat="1" applyFont="1" applyFill="1" applyAlignment="1">
      <alignment vertical="center"/>
    </xf>
    <xf numFmtId="164" fontId="14" fillId="0" borderId="44" xfId="1" applyNumberFormat="1" applyFont="1" applyBorder="1" applyAlignment="1">
      <alignment horizontal="center" vertical="center" wrapText="1"/>
    </xf>
    <xf numFmtId="164" fontId="6" fillId="0" borderId="46" xfId="1" applyNumberFormat="1" applyFont="1" applyBorder="1"/>
    <xf numFmtId="164" fontId="7" fillId="0" borderId="46" xfId="1" applyNumberFormat="1" applyFont="1" applyBorder="1"/>
    <xf numFmtId="164" fontId="6" fillId="0" borderId="53" xfId="1" applyNumberFormat="1" applyFont="1" applyBorder="1"/>
    <xf numFmtId="164" fontId="6" fillId="0" borderId="44" xfId="404" applyNumberFormat="1" applyFont="1" applyBorder="1" applyAlignment="1">
      <alignment horizontal="center" vertical="center" wrapText="1"/>
    </xf>
    <xf numFmtId="164" fontId="7" fillId="0" borderId="48" xfId="404" applyNumberFormat="1" applyFont="1" applyBorder="1"/>
    <xf numFmtId="164" fontId="6" fillId="0" borderId="46" xfId="404" applyNumberFormat="1" applyFont="1" applyFill="1" applyBorder="1"/>
    <xf numFmtId="164" fontId="162" fillId="0" borderId="54" xfId="404" applyNumberFormat="1" applyFont="1" applyBorder="1"/>
    <xf numFmtId="164" fontId="4" fillId="0" borderId="46" xfId="950" applyNumberFormat="1" applyFont="1" applyBorder="1" applyAlignment="1">
      <alignment horizontal="center" vertical="center" wrapText="1"/>
    </xf>
    <xf numFmtId="3" fontId="166" fillId="0" borderId="46" xfId="0" applyNumberFormat="1" applyFont="1" applyBorder="1"/>
    <xf numFmtId="0" fontId="11" fillId="0" borderId="46" xfId="943" quotePrefix="1" applyFont="1" applyBorder="1" applyAlignment="1">
      <alignment vertical="center" wrapText="1"/>
    </xf>
    <xf numFmtId="164" fontId="4" fillId="0" borderId="46" xfId="925" applyNumberFormat="1" applyFont="1" applyBorder="1" applyAlignment="1">
      <alignment horizontal="center" vertical="center" wrapText="1"/>
    </xf>
    <xf numFmtId="3" fontId="7" fillId="0" borderId="58" xfId="0" applyNumberFormat="1" applyFont="1" applyBorder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159" fillId="0" borderId="0" xfId="0" applyFont="1" applyAlignment="1">
      <alignment horizontal="left" vertical="center" wrapText="1"/>
    </xf>
    <xf numFmtId="164" fontId="16" fillId="0" borderId="0" xfId="930" applyNumberFormat="1" applyFont="1" applyFill="1" applyBorder="1" applyAlignment="1">
      <alignment horizontal="right" vertical="center"/>
    </xf>
    <xf numFmtId="164" fontId="18" fillId="0" borderId="0" xfId="930" applyNumberFormat="1" applyFont="1" applyFill="1" applyAlignment="1">
      <alignment horizontal="center" vertical="center"/>
    </xf>
    <xf numFmtId="164" fontId="14" fillId="0" borderId="0" xfId="930" applyNumberFormat="1" applyFont="1" applyFill="1" applyAlignment="1">
      <alignment horizontal="center" vertical="center"/>
    </xf>
    <xf numFmtId="164" fontId="14" fillId="0" borderId="44" xfId="1" applyNumberFormat="1" applyFont="1" applyFill="1" applyBorder="1" applyAlignment="1">
      <alignment horizontal="center" vertical="center"/>
    </xf>
    <xf numFmtId="164" fontId="14" fillId="0" borderId="44" xfId="1" applyNumberFormat="1" applyFont="1" applyFill="1" applyBorder="1" applyAlignment="1">
      <alignment horizontal="center" vertical="center" wrapText="1"/>
    </xf>
    <xf numFmtId="3" fontId="14" fillId="0" borderId="44" xfId="0" applyNumberFormat="1" applyFont="1" applyBorder="1" applyAlignment="1">
      <alignment horizontal="center" vertical="center" wrapText="1"/>
    </xf>
    <xf numFmtId="3" fontId="14" fillId="0" borderId="4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8" fillId="0" borderId="0" xfId="944" applyNumberFormat="1" applyFont="1" applyAlignment="1">
      <alignment horizontal="right"/>
    </xf>
    <xf numFmtId="3" fontId="15" fillId="0" borderId="0" xfId="943" applyNumberFormat="1" applyFont="1" applyAlignment="1">
      <alignment horizontal="center"/>
    </xf>
    <xf numFmtId="3" fontId="12" fillId="0" borderId="44" xfId="0" applyNumberFormat="1" applyFont="1" applyBorder="1" applyAlignment="1">
      <alignment horizontal="center" vertical="center" wrapText="1"/>
    </xf>
    <xf numFmtId="3" fontId="12" fillId="0" borderId="56" xfId="0" applyNumberFormat="1" applyFont="1" applyBorder="1" applyAlignment="1">
      <alignment horizontal="center" vertical="center" wrapText="1"/>
    </xf>
    <xf numFmtId="3" fontId="12" fillId="0" borderId="57" xfId="0" applyNumberFormat="1" applyFont="1" applyBorder="1" applyAlignment="1">
      <alignment horizontal="center" vertical="center" wrapText="1"/>
    </xf>
    <xf numFmtId="3" fontId="11" fillId="0" borderId="0" xfId="948" applyNumberFormat="1" applyFont="1" applyAlignment="1">
      <alignment horizontal="right"/>
    </xf>
    <xf numFmtId="3" fontId="14" fillId="0" borderId="0" xfId="948" applyNumberFormat="1" applyFont="1" applyAlignment="1">
      <alignment horizontal="center"/>
    </xf>
    <xf numFmtId="3" fontId="12" fillId="0" borderId="44" xfId="0" applyNumberFormat="1" applyFont="1" applyBorder="1" applyAlignment="1">
      <alignment horizontal="center" vertical="center"/>
    </xf>
    <xf numFmtId="3" fontId="12" fillId="0" borderId="44" xfId="0" applyNumberFormat="1" applyFont="1" applyBorder="1" applyAlignment="1">
      <alignment horizontal="center"/>
    </xf>
    <xf numFmtId="3" fontId="6" fillId="0" borderId="44" xfId="0" applyNumberFormat="1" applyFont="1" applyBorder="1" applyAlignment="1">
      <alignment horizontal="center" vertical="center" wrapText="1"/>
    </xf>
    <xf numFmtId="3" fontId="15" fillId="0" borderId="0" xfId="948" applyNumberFormat="1" applyFont="1" applyAlignment="1">
      <alignment horizontal="center"/>
    </xf>
    <xf numFmtId="3" fontId="12" fillId="0" borderId="36" xfId="0" applyNumberFormat="1" applyFont="1" applyBorder="1" applyAlignment="1">
      <alignment horizontal="center" vertical="center" wrapText="1"/>
    </xf>
    <xf numFmtId="3" fontId="163" fillId="0" borderId="44" xfId="0" applyNumberFormat="1" applyFont="1" applyBorder="1" applyAlignment="1">
      <alignment horizontal="center" vertical="center" wrapText="1"/>
    </xf>
    <xf numFmtId="3" fontId="11" fillId="0" borderId="0" xfId="946" applyNumberFormat="1" applyFont="1" applyAlignment="1">
      <alignment horizontal="center" vertical="center"/>
    </xf>
    <xf numFmtId="3" fontId="11" fillId="0" borderId="0" xfId="949" applyNumberFormat="1" applyFont="1" applyAlignment="1">
      <alignment horizontal="right"/>
    </xf>
  </cellXfs>
  <cellStyles count="951">
    <cellStyle name="_x0001_" xfId="3" xr:uid="{00000000-0005-0000-0000-000000000000}"/>
    <cellStyle name="          _x000d__x000a_shell=progman.exe_x000d__x000a_m" xfId="4" xr:uid="{00000000-0005-0000-0000-000001000000}"/>
    <cellStyle name="#,##0" xfId="5" xr:uid="{00000000-0005-0000-0000-000002000000}"/>
    <cellStyle name="." xfId="6" xr:uid="{00000000-0005-0000-0000-000003000000}"/>
    <cellStyle name=". 2" xfId="7" xr:uid="{00000000-0005-0000-0000-000004000000}"/>
    <cellStyle name=".d©y" xfId="8" xr:uid="{00000000-0005-0000-0000-000005000000}"/>
    <cellStyle name="??" xfId="9" xr:uid="{00000000-0005-0000-0000-000006000000}"/>
    <cellStyle name="?? [0.00]_ Att. 1- Cover" xfId="10" xr:uid="{00000000-0005-0000-0000-000007000000}"/>
    <cellStyle name="?? [0]" xfId="11" xr:uid="{00000000-0005-0000-0000-000008000000}"/>
    <cellStyle name="?_x001d_??%U©÷u&amp;H©÷9_x0008_? s_x000a__x0007__x0001__x0001_" xfId="12" xr:uid="{00000000-0005-0000-0000-000009000000}"/>
    <cellStyle name="?_x001d_??%U©÷u&amp;H©÷9_x0008_?_x0009_s_x000a__x0007__x0001__x0001_" xfId="13" xr:uid="{00000000-0005-0000-0000-00000A000000}"/>
    <cellStyle name="???? [0.00]_BE-BQ" xfId="14" xr:uid="{00000000-0005-0000-0000-00000B000000}"/>
    <cellStyle name="??????" xfId="15" xr:uid="{00000000-0005-0000-0000-00000C000000}"/>
    <cellStyle name="????_??" xfId="16" xr:uid="{00000000-0005-0000-0000-00000D000000}"/>
    <cellStyle name="???[0]_?? DI" xfId="17" xr:uid="{00000000-0005-0000-0000-00000E000000}"/>
    <cellStyle name="???_?? DI" xfId="18" xr:uid="{00000000-0005-0000-0000-00000F000000}"/>
    <cellStyle name="??[0]_BRE" xfId="19" xr:uid="{00000000-0005-0000-0000-000010000000}"/>
    <cellStyle name="??_ ??? ???? " xfId="20" xr:uid="{00000000-0005-0000-0000-000011000000}"/>
    <cellStyle name="??A? [0]_laroux_1_¢¬???¢â? " xfId="21" xr:uid="{00000000-0005-0000-0000-000012000000}"/>
    <cellStyle name="??A?_laroux_1_¢¬???¢â? " xfId="22" xr:uid="{00000000-0005-0000-0000-000013000000}"/>
    <cellStyle name="?¡±¢¥?_?¨ù??¢´¢¥_¢¬???¢â? " xfId="23" xr:uid="{00000000-0005-0000-0000-000014000000}"/>
    <cellStyle name="?ðÇ%U?&amp;H?_x0008_?s_x000a__x0007__x0001__x0001_" xfId="24" xr:uid="{00000000-0005-0000-0000-000015000000}"/>
    <cellStyle name="_1 TONG HOP - CA NA" xfId="25" xr:uid="{00000000-0005-0000-0000-000016000000}"/>
    <cellStyle name="_Bang Chi tieu (2)" xfId="26" xr:uid="{00000000-0005-0000-0000-000017000000}"/>
    <cellStyle name="_BAO GIA NGAY 24-10-08 (co dam)" xfId="27" xr:uid="{00000000-0005-0000-0000-000018000000}"/>
    <cellStyle name="_Book1" xfId="28" xr:uid="{00000000-0005-0000-0000-000019000000}"/>
    <cellStyle name="_Book1_Kh ql62 (2010) 11-09" xfId="29" xr:uid="{00000000-0005-0000-0000-00001A000000}"/>
    <cellStyle name="_Book1_tân trụ" xfId="30" xr:uid="{00000000-0005-0000-0000-00001B000000}"/>
    <cellStyle name="_Book1_Tân trụ 3" xfId="31" xr:uid="{00000000-0005-0000-0000-00001C000000}"/>
    <cellStyle name="_C.cong+B.luong-Sanluong" xfId="32" xr:uid="{00000000-0005-0000-0000-00001D000000}"/>
    <cellStyle name="_DO-D1500-KHONG CO TRONG DT" xfId="33" xr:uid="{00000000-0005-0000-0000-00001E000000}"/>
    <cellStyle name="_Duyet TK thay đôi" xfId="34" xr:uid="{00000000-0005-0000-0000-00001F000000}"/>
    <cellStyle name="_GOITHAUSO2" xfId="35" xr:uid="{00000000-0005-0000-0000-000020000000}"/>
    <cellStyle name="_GOITHAUSO3" xfId="36" xr:uid="{00000000-0005-0000-0000-000021000000}"/>
    <cellStyle name="_GOITHAUSO4" xfId="37" xr:uid="{00000000-0005-0000-0000-000022000000}"/>
    <cellStyle name="_GTGT 2003" xfId="38" xr:uid="{00000000-0005-0000-0000-000023000000}"/>
    <cellStyle name="_HaHoa_TDT_DienCSang" xfId="39" xr:uid="{00000000-0005-0000-0000-000024000000}"/>
    <cellStyle name="_HaHoa19-5-07" xfId="40" xr:uid="{00000000-0005-0000-0000-000025000000}"/>
    <cellStyle name="_KE KHAI THUE GTGT 2004" xfId="41" xr:uid="{00000000-0005-0000-0000-000026000000}"/>
    <cellStyle name="_KE KHAI THUE GTGT 2004_BCTC2004" xfId="42" xr:uid="{00000000-0005-0000-0000-000027000000}"/>
    <cellStyle name="_Kh ql62 (2010) 11-09" xfId="43" xr:uid="{00000000-0005-0000-0000-000028000000}"/>
    <cellStyle name="_KT (2)" xfId="44" xr:uid="{00000000-0005-0000-0000-000029000000}"/>
    <cellStyle name="_KT (2)_1" xfId="45" xr:uid="{00000000-0005-0000-0000-00002A000000}"/>
    <cellStyle name="_KT (2)_2" xfId="46" xr:uid="{00000000-0005-0000-0000-00002B000000}"/>
    <cellStyle name="_KT (2)_2_TG-TH" xfId="47" xr:uid="{00000000-0005-0000-0000-00002C000000}"/>
    <cellStyle name="_KT (2)_2_TG-TH_BANG TONG HOP TINH HINH THANH QUYET TOAN (MOI I)" xfId="48" xr:uid="{00000000-0005-0000-0000-00002D000000}"/>
    <cellStyle name="_KT (2)_2_TG-TH_BAO GIA NGAY 24-10-08 (co dam)" xfId="49" xr:uid="{00000000-0005-0000-0000-00002E000000}"/>
    <cellStyle name="_KT (2)_2_TG-TH_Book1" xfId="50" xr:uid="{00000000-0005-0000-0000-00002F000000}"/>
    <cellStyle name="_KT (2)_2_TG-TH_Book1_1" xfId="51" xr:uid="{00000000-0005-0000-0000-000030000000}"/>
    <cellStyle name="_KT (2)_2_TG-TH_Book1_tân trụ" xfId="52" xr:uid="{00000000-0005-0000-0000-000031000000}"/>
    <cellStyle name="_KT (2)_2_TG-TH_Book1_Tân trụ 3" xfId="53" xr:uid="{00000000-0005-0000-0000-000032000000}"/>
    <cellStyle name="_KT (2)_2_TG-TH_CAU Khanh Nam(Thi Cong)" xfId="54" xr:uid="{00000000-0005-0000-0000-000033000000}"/>
    <cellStyle name="_KT (2)_2_TG-TH_DU TRU VAT TU" xfId="55" xr:uid="{00000000-0005-0000-0000-000034000000}"/>
    <cellStyle name="_KT (2)_2_TG-TH_GTGT 2003" xfId="56" xr:uid="{00000000-0005-0000-0000-000035000000}"/>
    <cellStyle name="_KT (2)_2_TG-TH_KE KHAI THUE GTGT 2004" xfId="57" xr:uid="{00000000-0005-0000-0000-000036000000}"/>
    <cellStyle name="_KT (2)_2_TG-TH_KE KHAI THUE GTGT 2004_BCTC2004" xfId="58" xr:uid="{00000000-0005-0000-0000-000037000000}"/>
    <cellStyle name="_KT (2)_2_TG-TH_N-X-T-04" xfId="59" xr:uid="{00000000-0005-0000-0000-000038000000}"/>
    <cellStyle name="_KT (2)_2_TG-TH_tân trụ" xfId="60" xr:uid="{00000000-0005-0000-0000-000039000000}"/>
    <cellStyle name="_KT (2)_2_TG-TH_Tân trụ 3" xfId="61" xr:uid="{00000000-0005-0000-0000-00003A000000}"/>
    <cellStyle name="_KT (2)_2_TG-TH_TK152-04" xfId="62" xr:uid="{00000000-0005-0000-0000-00003B000000}"/>
    <cellStyle name="_KT (2)_2_TG-TH_ÿÿÿÿÿ" xfId="63" xr:uid="{00000000-0005-0000-0000-00003C000000}"/>
    <cellStyle name="_KT (2)_3" xfId="64" xr:uid="{00000000-0005-0000-0000-00003D000000}"/>
    <cellStyle name="_KT (2)_3_TG-TH" xfId="65" xr:uid="{00000000-0005-0000-0000-00003E000000}"/>
    <cellStyle name="_KT (2)_3_TG-TH_Book1" xfId="66" xr:uid="{00000000-0005-0000-0000-00003F000000}"/>
    <cellStyle name="_KT (2)_3_TG-TH_GTGT 2003" xfId="67" xr:uid="{00000000-0005-0000-0000-000040000000}"/>
    <cellStyle name="_KT (2)_3_TG-TH_KE KHAI THUE GTGT 2004" xfId="68" xr:uid="{00000000-0005-0000-0000-000041000000}"/>
    <cellStyle name="_KT (2)_3_TG-TH_KE KHAI THUE GTGT 2004_BCTC2004" xfId="69" xr:uid="{00000000-0005-0000-0000-000042000000}"/>
    <cellStyle name="_KT (2)_3_TG-TH_N-X-T-04" xfId="70" xr:uid="{00000000-0005-0000-0000-000043000000}"/>
    <cellStyle name="_KT (2)_3_TG-TH_PERSONAL" xfId="71" xr:uid="{00000000-0005-0000-0000-000044000000}"/>
    <cellStyle name="_KT (2)_3_TG-TH_PERSONAL_Book1" xfId="72" xr:uid="{00000000-0005-0000-0000-000045000000}"/>
    <cellStyle name="_KT (2)_3_TG-TH_PERSONAL_Tong hop KHCB 2001" xfId="73" xr:uid="{00000000-0005-0000-0000-000046000000}"/>
    <cellStyle name="_KT (2)_3_TG-TH_tân trụ" xfId="74" xr:uid="{00000000-0005-0000-0000-000047000000}"/>
    <cellStyle name="_KT (2)_3_TG-TH_Tân trụ 3" xfId="75" xr:uid="{00000000-0005-0000-0000-000048000000}"/>
    <cellStyle name="_KT (2)_3_TG-TH_TK152-04" xfId="76" xr:uid="{00000000-0005-0000-0000-000049000000}"/>
    <cellStyle name="_KT (2)_4" xfId="77" xr:uid="{00000000-0005-0000-0000-00004A000000}"/>
    <cellStyle name="_KT (2)_4_BANG TONG HOP TINH HINH THANH QUYET TOAN (MOI I)" xfId="78" xr:uid="{00000000-0005-0000-0000-00004B000000}"/>
    <cellStyle name="_KT (2)_4_BAO GIA NGAY 24-10-08 (co dam)" xfId="79" xr:uid="{00000000-0005-0000-0000-00004C000000}"/>
    <cellStyle name="_KT (2)_4_Book1" xfId="80" xr:uid="{00000000-0005-0000-0000-00004D000000}"/>
    <cellStyle name="_KT (2)_4_Book1_1" xfId="81" xr:uid="{00000000-0005-0000-0000-00004E000000}"/>
    <cellStyle name="_KT (2)_4_Book1_tân trụ" xfId="82" xr:uid="{00000000-0005-0000-0000-00004F000000}"/>
    <cellStyle name="_KT (2)_4_Book1_Tân trụ 3" xfId="83" xr:uid="{00000000-0005-0000-0000-000050000000}"/>
    <cellStyle name="_KT (2)_4_CAU Khanh Nam(Thi Cong)" xfId="84" xr:uid="{00000000-0005-0000-0000-000051000000}"/>
    <cellStyle name="_KT (2)_4_DU TRU VAT TU" xfId="85" xr:uid="{00000000-0005-0000-0000-000052000000}"/>
    <cellStyle name="_KT (2)_4_GTGT 2003" xfId="86" xr:uid="{00000000-0005-0000-0000-000053000000}"/>
    <cellStyle name="_KT (2)_4_KE KHAI THUE GTGT 2004" xfId="87" xr:uid="{00000000-0005-0000-0000-000054000000}"/>
    <cellStyle name="_KT (2)_4_KE KHAI THUE GTGT 2004_BCTC2004" xfId="88" xr:uid="{00000000-0005-0000-0000-000055000000}"/>
    <cellStyle name="_KT (2)_4_N-X-T-04" xfId="89" xr:uid="{00000000-0005-0000-0000-000056000000}"/>
    <cellStyle name="_KT (2)_4_tân trụ" xfId="90" xr:uid="{00000000-0005-0000-0000-000057000000}"/>
    <cellStyle name="_KT (2)_4_Tân trụ 3" xfId="91" xr:uid="{00000000-0005-0000-0000-000058000000}"/>
    <cellStyle name="_KT (2)_4_TG-TH" xfId="92" xr:uid="{00000000-0005-0000-0000-000059000000}"/>
    <cellStyle name="_KT (2)_4_TK152-04" xfId="93" xr:uid="{00000000-0005-0000-0000-00005A000000}"/>
    <cellStyle name="_KT (2)_4_ÿÿÿÿÿ" xfId="94" xr:uid="{00000000-0005-0000-0000-00005B000000}"/>
    <cellStyle name="_KT (2)_5" xfId="95" xr:uid="{00000000-0005-0000-0000-00005C000000}"/>
    <cellStyle name="_KT (2)_5_BANG TONG HOP TINH HINH THANH QUYET TOAN (MOI I)" xfId="96" xr:uid="{00000000-0005-0000-0000-00005D000000}"/>
    <cellStyle name="_KT (2)_5_BAO GIA NGAY 24-10-08 (co dam)" xfId="97" xr:uid="{00000000-0005-0000-0000-00005E000000}"/>
    <cellStyle name="_KT (2)_5_Book1" xfId="98" xr:uid="{00000000-0005-0000-0000-00005F000000}"/>
    <cellStyle name="_KT (2)_5_Book1_1" xfId="99" xr:uid="{00000000-0005-0000-0000-000060000000}"/>
    <cellStyle name="_KT (2)_5_Book1_tân trụ" xfId="100" xr:uid="{00000000-0005-0000-0000-000061000000}"/>
    <cellStyle name="_KT (2)_5_Book1_Tân trụ 3" xfId="101" xr:uid="{00000000-0005-0000-0000-000062000000}"/>
    <cellStyle name="_KT (2)_5_CAU Khanh Nam(Thi Cong)" xfId="102" xr:uid="{00000000-0005-0000-0000-000063000000}"/>
    <cellStyle name="_KT (2)_5_DU TRU VAT TU" xfId="103" xr:uid="{00000000-0005-0000-0000-000064000000}"/>
    <cellStyle name="_KT (2)_5_GTGT 2003" xfId="104" xr:uid="{00000000-0005-0000-0000-000065000000}"/>
    <cellStyle name="_KT (2)_5_KE KHAI THUE GTGT 2004" xfId="105" xr:uid="{00000000-0005-0000-0000-000066000000}"/>
    <cellStyle name="_KT (2)_5_KE KHAI THUE GTGT 2004_BCTC2004" xfId="106" xr:uid="{00000000-0005-0000-0000-000067000000}"/>
    <cellStyle name="_KT (2)_5_N-X-T-04" xfId="107" xr:uid="{00000000-0005-0000-0000-000068000000}"/>
    <cellStyle name="_KT (2)_5_tân trụ" xfId="108" xr:uid="{00000000-0005-0000-0000-000069000000}"/>
    <cellStyle name="_KT (2)_5_Tân trụ 3" xfId="109" xr:uid="{00000000-0005-0000-0000-00006A000000}"/>
    <cellStyle name="_KT (2)_5_TK152-04" xfId="110" xr:uid="{00000000-0005-0000-0000-00006B000000}"/>
    <cellStyle name="_KT (2)_5_ÿÿÿÿÿ" xfId="111" xr:uid="{00000000-0005-0000-0000-00006C000000}"/>
    <cellStyle name="_KT (2)_Book1" xfId="112" xr:uid="{00000000-0005-0000-0000-00006D000000}"/>
    <cellStyle name="_KT (2)_GTGT 2003" xfId="113" xr:uid="{00000000-0005-0000-0000-00006E000000}"/>
    <cellStyle name="_KT (2)_KE KHAI THUE GTGT 2004" xfId="114" xr:uid="{00000000-0005-0000-0000-00006F000000}"/>
    <cellStyle name="_KT (2)_KE KHAI THUE GTGT 2004_BCTC2004" xfId="115" xr:uid="{00000000-0005-0000-0000-000070000000}"/>
    <cellStyle name="_KT (2)_N-X-T-04" xfId="116" xr:uid="{00000000-0005-0000-0000-000071000000}"/>
    <cellStyle name="_KT (2)_PERSONAL" xfId="117" xr:uid="{00000000-0005-0000-0000-000072000000}"/>
    <cellStyle name="_KT (2)_PERSONAL_Book1" xfId="118" xr:uid="{00000000-0005-0000-0000-000073000000}"/>
    <cellStyle name="_KT (2)_PERSONAL_Tong hop KHCB 2001" xfId="119" xr:uid="{00000000-0005-0000-0000-000074000000}"/>
    <cellStyle name="_KT (2)_tân trụ" xfId="120" xr:uid="{00000000-0005-0000-0000-000075000000}"/>
    <cellStyle name="_KT (2)_Tân trụ 3" xfId="121" xr:uid="{00000000-0005-0000-0000-000076000000}"/>
    <cellStyle name="_KT (2)_TG-TH" xfId="122" xr:uid="{00000000-0005-0000-0000-000077000000}"/>
    <cellStyle name="_KT (2)_TK152-04" xfId="123" xr:uid="{00000000-0005-0000-0000-000078000000}"/>
    <cellStyle name="_KT_TG" xfId="124" xr:uid="{00000000-0005-0000-0000-000079000000}"/>
    <cellStyle name="_KT_TG_1" xfId="125" xr:uid="{00000000-0005-0000-0000-00007A000000}"/>
    <cellStyle name="_KT_TG_1_BANG TONG HOP TINH HINH THANH QUYET TOAN (MOI I)" xfId="126" xr:uid="{00000000-0005-0000-0000-00007B000000}"/>
    <cellStyle name="_KT_TG_1_BAO GIA NGAY 24-10-08 (co dam)" xfId="127" xr:uid="{00000000-0005-0000-0000-00007C000000}"/>
    <cellStyle name="_KT_TG_1_Book1" xfId="128" xr:uid="{00000000-0005-0000-0000-00007D000000}"/>
    <cellStyle name="_KT_TG_1_Book1_1" xfId="129" xr:uid="{00000000-0005-0000-0000-00007E000000}"/>
    <cellStyle name="_KT_TG_1_Book1_tân trụ" xfId="130" xr:uid="{00000000-0005-0000-0000-00007F000000}"/>
    <cellStyle name="_KT_TG_1_Book1_Tân trụ 3" xfId="131" xr:uid="{00000000-0005-0000-0000-000080000000}"/>
    <cellStyle name="_KT_TG_1_CAU Khanh Nam(Thi Cong)" xfId="132" xr:uid="{00000000-0005-0000-0000-000081000000}"/>
    <cellStyle name="_KT_TG_1_DU TRU VAT TU" xfId="133" xr:uid="{00000000-0005-0000-0000-000082000000}"/>
    <cellStyle name="_KT_TG_1_GTGT 2003" xfId="134" xr:uid="{00000000-0005-0000-0000-000083000000}"/>
    <cellStyle name="_KT_TG_1_KE KHAI THUE GTGT 2004" xfId="135" xr:uid="{00000000-0005-0000-0000-000084000000}"/>
    <cellStyle name="_KT_TG_1_KE KHAI THUE GTGT 2004_BCTC2004" xfId="136" xr:uid="{00000000-0005-0000-0000-000085000000}"/>
    <cellStyle name="_KT_TG_1_N-X-T-04" xfId="137" xr:uid="{00000000-0005-0000-0000-000086000000}"/>
    <cellStyle name="_KT_TG_1_tân trụ" xfId="138" xr:uid="{00000000-0005-0000-0000-000087000000}"/>
    <cellStyle name="_KT_TG_1_Tân trụ 3" xfId="139" xr:uid="{00000000-0005-0000-0000-000088000000}"/>
    <cellStyle name="_KT_TG_1_TK152-04" xfId="140" xr:uid="{00000000-0005-0000-0000-000089000000}"/>
    <cellStyle name="_KT_TG_1_ÿÿÿÿÿ" xfId="141" xr:uid="{00000000-0005-0000-0000-00008A000000}"/>
    <cellStyle name="_KT_TG_2" xfId="142" xr:uid="{00000000-0005-0000-0000-00008B000000}"/>
    <cellStyle name="_KT_TG_2_BANG TONG HOP TINH HINH THANH QUYET TOAN (MOI I)" xfId="143" xr:uid="{00000000-0005-0000-0000-00008C000000}"/>
    <cellStyle name="_KT_TG_2_BAO GIA NGAY 24-10-08 (co dam)" xfId="144" xr:uid="{00000000-0005-0000-0000-00008D000000}"/>
    <cellStyle name="_KT_TG_2_Book1" xfId="145" xr:uid="{00000000-0005-0000-0000-00008E000000}"/>
    <cellStyle name="_KT_TG_2_Book1_1" xfId="146" xr:uid="{00000000-0005-0000-0000-00008F000000}"/>
    <cellStyle name="_KT_TG_2_Book1_tân trụ" xfId="147" xr:uid="{00000000-0005-0000-0000-000090000000}"/>
    <cellStyle name="_KT_TG_2_Book1_Tân trụ 3" xfId="148" xr:uid="{00000000-0005-0000-0000-000091000000}"/>
    <cellStyle name="_KT_TG_2_CAU Khanh Nam(Thi Cong)" xfId="149" xr:uid="{00000000-0005-0000-0000-000092000000}"/>
    <cellStyle name="_KT_TG_2_DU TRU VAT TU" xfId="150" xr:uid="{00000000-0005-0000-0000-000093000000}"/>
    <cellStyle name="_KT_TG_2_GTGT 2003" xfId="151" xr:uid="{00000000-0005-0000-0000-000094000000}"/>
    <cellStyle name="_KT_TG_2_KE KHAI THUE GTGT 2004" xfId="152" xr:uid="{00000000-0005-0000-0000-000095000000}"/>
    <cellStyle name="_KT_TG_2_KE KHAI THUE GTGT 2004_BCTC2004" xfId="153" xr:uid="{00000000-0005-0000-0000-000096000000}"/>
    <cellStyle name="_KT_TG_2_N-X-T-04" xfId="154" xr:uid="{00000000-0005-0000-0000-000097000000}"/>
    <cellStyle name="_KT_TG_2_tân trụ" xfId="155" xr:uid="{00000000-0005-0000-0000-000098000000}"/>
    <cellStyle name="_KT_TG_2_Tân trụ 3" xfId="156" xr:uid="{00000000-0005-0000-0000-000099000000}"/>
    <cellStyle name="_KT_TG_2_TK152-04" xfId="157" xr:uid="{00000000-0005-0000-0000-00009A000000}"/>
    <cellStyle name="_KT_TG_2_ÿÿÿÿÿ" xfId="158" xr:uid="{00000000-0005-0000-0000-00009B000000}"/>
    <cellStyle name="_KT_TG_3" xfId="159" xr:uid="{00000000-0005-0000-0000-00009C000000}"/>
    <cellStyle name="_KT_TG_4" xfId="160" xr:uid="{00000000-0005-0000-0000-00009D000000}"/>
    <cellStyle name="_MauThanTKKT-goi7-DonGia2143(vl t7)" xfId="161" xr:uid="{00000000-0005-0000-0000-00009E000000}"/>
    <cellStyle name="_N-X-T-04" xfId="162" xr:uid="{00000000-0005-0000-0000-00009F000000}"/>
    <cellStyle name="_PERSONAL" xfId="163" xr:uid="{00000000-0005-0000-0000-0000A0000000}"/>
    <cellStyle name="_PERSONAL_Book1" xfId="164" xr:uid="{00000000-0005-0000-0000-0000A1000000}"/>
    <cellStyle name="_PERSONAL_Tong hop KHCB 2001" xfId="165" xr:uid="{00000000-0005-0000-0000-0000A2000000}"/>
    <cellStyle name="_Q TOAN  SCTX QL.62 QUI I ( oanh)" xfId="166" xr:uid="{00000000-0005-0000-0000-0000A3000000}"/>
    <cellStyle name="_Q TOAN  SCTX QL.62 QUI II ( oanh)" xfId="167" xr:uid="{00000000-0005-0000-0000-0000A4000000}"/>
    <cellStyle name="_QT SCTXQL62_QT1 (Cty QL)" xfId="168" xr:uid="{00000000-0005-0000-0000-0000A5000000}"/>
    <cellStyle name="_Sheet1" xfId="169" xr:uid="{00000000-0005-0000-0000-0000A6000000}"/>
    <cellStyle name="_Sheet2" xfId="170" xr:uid="{00000000-0005-0000-0000-0000A7000000}"/>
    <cellStyle name="_tân trụ" xfId="171" xr:uid="{00000000-0005-0000-0000-0000A8000000}"/>
    <cellStyle name="_Tân trụ 3" xfId="172" xr:uid="{00000000-0005-0000-0000-0000A9000000}"/>
    <cellStyle name="_TG-TH" xfId="173" xr:uid="{00000000-0005-0000-0000-0000AA000000}"/>
    <cellStyle name="_TG-TH_1" xfId="174" xr:uid="{00000000-0005-0000-0000-0000AB000000}"/>
    <cellStyle name="_TG-TH_1_BANG TONG HOP TINH HINH THANH QUYET TOAN (MOI I)" xfId="175" xr:uid="{00000000-0005-0000-0000-0000AC000000}"/>
    <cellStyle name="_TG-TH_1_BAO GIA NGAY 24-10-08 (co dam)" xfId="176" xr:uid="{00000000-0005-0000-0000-0000AD000000}"/>
    <cellStyle name="_TG-TH_1_Book1" xfId="177" xr:uid="{00000000-0005-0000-0000-0000AE000000}"/>
    <cellStyle name="_TG-TH_1_Book1_1" xfId="178" xr:uid="{00000000-0005-0000-0000-0000AF000000}"/>
    <cellStyle name="_TG-TH_1_Book1_tân trụ" xfId="179" xr:uid="{00000000-0005-0000-0000-0000B0000000}"/>
    <cellStyle name="_TG-TH_1_Book1_Tân trụ 3" xfId="180" xr:uid="{00000000-0005-0000-0000-0000B1000000}"/>
    <cellStyle name="_TG-TH_1_CAU Khanh Nam(Thi Cong)" xfId="181" xr:uid="{00000000-0005-0000-0000-0000B2000000}"/>
    <cellStyle name="_TG-TH_1_DU TRU VAT TU" xfId="182" xr:uid="{00000000-0005-0000-0000-0000B3000000}"/>
    <cellStyle name="_TG-TH_1_GTGT 2003" xfId="183" xr:uid="{00000000-0005-0000-0000-0000B4000000}"/>
    <cellStyle name="_TG-TH_1_KE KHAI THUE GTGT 2004" xfId="184" xr:uid="{00000000-0005-0000-0000-0000B5000000}"/>
    <cellStyle name="_TG-TH_1_KE KHAI THUE GTGT 2004_BCTC2004" xfId="185" xr:uid="{00000000-0005-0000-0000-0000B6000000}"/>
    <cellStyle name="_TG-TH_1_N-X-T-04" xfId="186" xr:uid="{00000000-0005-0000-0000-0000B7000000}"/>
    <cellStyle name="_TG-TH_1_tân trụ" xfId="187" xr:uid="{00000000-0005-0000-0000-0000B8000000}"/>
    <cellStyle name="_TG-TH_1_Tân trụ 3" xfId="188" xr:uid="{00000000-0005-0000-0000-0000B9000000}"/>
    <cellStyle name="_TG-TH_1_TK152-04" xfId="189" xr:uid="{00000000-0005-0000-0000-0000BA000000}"/>
    <cellStyle name="_TG-TH_1_ÿÿÿÿÿ" xfId="190" xr:uid="{00000000-0005-0000-0000-0000BB000000}"/>
    <cellStyle name="_TG-TH_2" xfId="191" xr:uid="{00000000-0005-0000-0000-0000BC000000}"/>
    <cellStyle name="_TG-TH_2_BANG TONG HOP TINH HINH THANH QUYET TOAN (MOI I)" xfId="192" xr:uid="{00000000-0005-0000-0000-0000BD000000}"/>
    <cellStyle name="_TG-TH_2_BAO GIA NGAY 24-10-08 (co dam)" xfId="193" xr:uid="{00000000-0005-0000-0000-0000BE000000}"/>
    <cellStyle name="_TG-TH_2_Book1" xfId="194" xr:uid="{00000000-0005-0000-0000-0000BF000000}"/>
    <cellStyle name="_TG-TH_2_Book1_1" xfId="195" xr:uid="{00000000-0005-0000-0000-0000C0000000}"/>
    <cellStyle name="_TG-TH_2_Book1_tân trụ" xfId="196" xr:uid="{00000000-0005-0000-0000-0000C1000000}"/>
    <cellStyle name="_TG-TH_2_Book1_Tân trụ 3" xfId="197" xr:uid="{00000000-0005-0000-0000-0000C2000000}"/>
    <cellStyle name="_TG-TH_2_CAU Khanh Nam(Thi Cong)" xfId="198" xr:uid="{00000000-0005-0000-0000-0000C3000000}"/>
    <cellStyle name="_TG-TH_2_DU TRU VAT TU" xfId="199" xr:uid="{00000000-0005-0000-0000-0000C4000000}"/>
    <cellStyle name="_TG-TH_2_GTGT 2003" xfId="200" xr:uid="{00000000-0005-0000-0000-0000C5000000}"/>
    <cellStyle name="_TG-TH_2_KE KHAI THUE GTGT 2004" xfId="201" xr:uid="{00000000-0005-0000-0000-0000C6000000}"/>
    <cellStyle name="_TG-TH_2_KE KHAI THUE GTGT 2004_BCTC2004" xfId="202" xr:uid="{00000000-0005-0000-0000-0000C7000000}"/>
    <cellStyle name="_TG-TH_2_N-X-T-04" xfId="203" xr:uid="{00000000-0005-0000-0000-0000C8000000}"/>
    <cellStyle name="_TG-TH_2_tân trụ" xfId="204" xr:uid="{00000000-0005-0000-0000-0000C9000000}"/>
    <cellStyle name="_TG-TH_2_Tân trụ 3" xfId="205" xr:uid="{00000000-0005-0000-0000-0000CA000000}"/>
    <cellStyle name="_TG-TH_2_TK152-04" xfId="206" xr:uid="{00000000-0005-0000-0000-0000CB000000}"/>
    <cellStyle name="_TG-TH_2_ÿÿÿÿÿ" xfId="207" xr:uid="{00000000-0005-0000-0000-0000CC000000}"/>
    <cellStyle name="_TG-TH_3" xfId="208" xr:uid="{00000000-0005-0000-0000-0000CD000000}"/>
    <cellStyle name="_TG-TH_4" xfId="209" xr:uid="{00000000-0005-0000-0000-0000CE000000}"/>
    <cellStyle name="_TK152-04" xfId="210" xr:uid="{00000000-0005-0000-0000-0000CF000000}"/>
    <cellStyle name="_Tong dutoan PP LAHAI" xfId="211" xr:uid="{00000000-0005-0000-0000-0000D0000000}"/>
    <cellStyle name="_ÿÿÿÿÿ" xfId="212" xr:uid="{00000000-0005-0000-0000-0000D1000000}"/>
    <cellStyle name="_ÿÿÿÿÿ_Kh ql62 (2010) 11-09" xfId="213" xr:uid="{00000000-0005-0000-0000-0000D2000000}"/>
    <cellStyle name="~1" xfId="214" xr:uid="{00000000-0005-0000-0000-0000D3000000}"/>
    <cellStyle name="•W?_Format" xfId="215" xr:uid="{00000000-0005-0000-0000-0000D4000000}"/>
    <cellStyle name="•W€_’·Šú‰p•¶" xfId="216" xr:uid="{00000000-0005-0000-0000-0000D5000000}"/>
    <cellStyle name="•W_’·Šú‰p•¶" xfId="217" xr:uid="{00000000-0005-0000-0000-0000D6000000}"/>
    <cellStyle name="W_MARINE" xfId="218" xr:uid="{00000000-0005-0000-0000-0000D7000000}"/>
    <cellStyle name="0" xfId="219" xr:uid="{00000000-0005-0000-0000-0000D8000000}"/>
    <cellStyle name="0.0" xfId="220" xr:uid="{00000000-0005-0000-0000-0000D9000000}"/>
    <cellStyle name="0.00" xfId="221" xr:uid="{00000000-0005-0000-0000-0000DA000000}"/>
    <cellStyle name="1" xfId="222" xr:uid="{00000000-0005-0000-0000-0000DB000000}"/>
    <cellStyle name="1_BAO GIA NGAY 24-10-08 (co dam)" xfId="223" xr:uid="{00000000-0005-0000-0000-0000DC000000}"/>
    <cellStyle name="1_Book1" xfId="224" xr:uid="{00000000-0005-0000-0000-0000DD000000}"/>
    <cellStyle name="1_Book1_1" xfId="225" xr:uid="{00000000-0005-0000-0000-0000DE000000}"/>
    <cellStyle name="1_Cau thuy dien Ban La (Cu Anh)" xfId="226" xr:uid="{00000000-0005-0000-0000-0000DF000000}"/>
    <cellStyle name="1_Du toan 558 (Km17+508.12 - Km 22)" xfId="227" xr:uid="{00000000-0005-0000-0000-0000E0000000}"/>
    <cellStyle name="1_Gia_VLQL48_duyet " xfId="228" xr:uid="{00000000-0005-0000-0000-0000E1000000}"/>
    <cellStyle name="1_Kh ql62 (2010) 11-09" xfId="229" xr:uid="{00000000-0005-0000-0000-0000E2000000}"/>
    <cellStyle name="1_KlQdinhduyet" xfId="230" xr:uid="{00000000-0005-0000-0000-0000E3000000}"/>
    <cellStyle name="1_ÿÿÿÿÿ" xfId="231" xr:uid="{00000000-0005-0000-0000-0000E4000000}"/>
    <cellStyle name="1_ÿÿÿÿÿ_Kh ql62 (2010) 11-09" xfId="232" xr:uid="{00000000-0005-0000-0000-0000E5000000}"/>
    <cellStyle name="18" xfId="233" xr:uid="{00000000-0005-0000-0000-0000E6000000}"/>
    <cellStyle name="¹éºÐÀ²_      " xfId="234" xr:uid="{00000000-0005-0000-0000-0000E7000000}"/>
    <cellStyle name="2" xfId="235" xr:uid="{00000000-0005-0000-0000-0000E8000000}"/>
    <cellStyle name="2_Book1" xfId="236" xr:uid="{00000000-0005-0000-0000-0000E9000000}"/>
    <cellStyle name="2_Book1_1" xfId="237" xr:uid="{00000000-0005-0000-0000-0000EA000000}"/>
    <cellStyle name="2_Cau thuy dien Ban La (Cu Anh)" xfId="238" xr:uid="{00000000-0005-0000-0000-0000EB000000}"/>
    <cellStyle name="2_Du toan 558 (Km17+508.12 - Km 22)" xfId="239" xr:uid="{00000000-0005-0000-0000-0000EC000000}"/>
    <cellStyle name="2_Gia_VLQL48_duyet " xfId="240" xr:uid="{00000000-0005-0000-0000-0000ED000000}"/>
    <cellStyle name="2_KlQdinhduyet" xfId="241" xr:uid="{00000000-0005-0000-0000-0000EE000000}"/>
    <cellStyle name="2_ÿÿÿÿÿ" xfId="242" xr:uid="{00000000-0005-0000-0000-0000EF000000}"/>
    <cellStyle name="20% - Accent1 2" xfId="244" xr:uid="{00000000-0005-0000-0000-0000F0000000}"/>
    <cellStyle name="20% - Accent1 3" xfId="245" xr:uid="{00000000-0005-0000-0000-0000F1000000}"/>
    <cellStyle name="20% - Accent1 4" xfId="243" xr:uid="{00000000-0005-0000-0000-0000F2000000}"/>
    <cellStyle name="20% - Accent2 2" xfId="247" xr:uid="{00000000-0005-0000-0000-0000F3000000}"/>
    <cellStyle name="20% - Accent2 3" xfId="248" xr:uid="{00000000-0005-0000-0000-0000F4000000}"/>
    <cellStyle name="20% - Accent2 4" xfId="246" xr:uid="{00000000-0005-0000-0000-0000F5000000}"/>
    <cellStyle name="20% - Accent3 2" xfId="250" xr:uid="{00000000-0005-0000-0000-0000F6000000}"/>
    <cellStyle name="20% - Accent3 3" xfId="251" xr:uid="{00000000-0005-0000-0000-0000F7000000}"/>
    <cellStyle name="20% - Accent3 4" xfId="249" xr:uid="{00000000-0005-0000-0000-0000F8000000}"/>
    <cellStyle name="20% - Accent4 2" xfId="253" xr:uid="{00000000-0005-0000-0000-0000F9000000}"/>
    <cellStyle name="20% - Accent4 3" xfId="254" xr:uid="{00000000-0005-0000-0000-0000FA000000}"/>
    <cellStyle name="20% - Accent4 4" xfId="252" xr:uid="{00000000-0005-0000-0000-0000FB000000}"/>
    <cellStyle name="20% - Accent5 2" xfId="256" xr:uid="{00000000-0005-0000-0000-0000FC000000}"/>
    <cellStyle name="20% - Accent5 3" xfId="257" xr:uid="{00000000-0005-0000-0000-0000FD000000}"/>
    <cellStyle name="20% - Accent5 4" xfId="255" xr:uid="{00000000-0005-0000-0000-0000FE000000}"/>
    <cellStyle name="20% - Accent6 2" xfId="259" xr:uid="{00000000-0005-0000-0000-0000FF000000}"/>
    <cellStyle name="20% - Accent6 3" xfId="260" xr:uid="{00000000-0005-0000-0000-000000010000}"/>
    <cellStyle name="20% - Accent6 4" xfId="258" xr:uid="{00000000-0005-0000-0000-000001010000}"/>
    <cellStyle name="-2001" xfId="261" xr:uid="{00000000-0005-0000-0000-000002010000}"/>
    <cellStyle name="3" xfId="262" xr:uid="{00000000-0005-0000-0000-000003010000}"/>
    <cellStyle name="3_Book1" xfId="263" xr:uid="{00000000-0005-0000-0000-000004010000}"/>
    <cellStyle name="3_Book1_1" xfId="264" xr:uid="{00000000-0005-0000-0000-000005010000}"/>
    <cellStyle name="3_Cau thuy dien Ban La (Cu Anh)" xfId="265" xr:uid="{00000000-0005-0000-0000-000006010000}"/>
    <cellStyle name="3_Du toan 558 (Km17+508.12 - Km 22)" xfId="266" xr:uid="{00000000-0005-0000-0000-000007010000}"/>
    <cellStyle name="3_Gia_VLQL48_duyet " xfId="267" xr:uid="{00000000-0005-0000-0000-000008010000}"/>
    <cellStyle name="3_KlQdinhduyet" xfId="268" xr:uid="{00000000-0005-0000-0000-000009010000}"/>
    <cellStyle name="3_ÿÿÿÿÿ" xfId="269" xr:uid="{00000000-0005-0000-0000-00000A010000}"/>
    <cellStyle name="4" xfId="270" xr:uid="{00000000-0005-0000-0000-00000B010000}"/>
    <cellStyle name="4_Book1" xfId="271" xr:uid="{00000000-0005-0000-0000-00000C010000}"/>
    <cellStyle name="4_Book1_1" xfId="272" xr:uid="{00000000-0005-0000-0000-00000D010000}"/>
    <cellStyle name="4_Cau thuy dien Ban La (Cu Anh)" xfId="273" xr:uid="{00000000-0005-0000-0000-00000E010000}"/>
    <cellStyle name="4_Du toan 558 (Km17+508.12 - Km 22)" xfId="274" xr:uid="{00000000-0005-0000-0000-00000F010000}"/>
    <cellStyle name="4_Gia_VLQL48_duyet " xfId="275" xr:uid="{00000000-0005-0000-0000-000010010000}"/>
    <cellStyle name="4_KlQdinhduyet" xfId="276" xr:uid="{00000000-0005-0000-0000-000011010000}"/>
    <cellStyle name="4_ÿÿÿÿÿ" xfId="277" xr:uid="{00000000-0005-0000-0000-000012010000}"/>
    <cellStyle name="40% - Accent1 2" xfId="279" xr:uid="{00000000-0005-0000-0000-000013010000}"/>
    <cellStyle name="40% - Accent1 3" xfId="280" xr:uid="{00000000-0005-0000-0000-000014010000}"/>
    <cellStyle name="40% - Accent1 4" xfId="278" xr:uid="{00000000-0005-0000-0000-000015010000}"/>
    <cellStyle name="40% - Accent2 2" xfId="282" xr:uid="{00000000-0005-0000-0000-000016010000}"/>
    <cellStyle name="40% - Accent2 3" xfId="283" xr:uid="{00000000-0005-0000-0000-000017010000}"/>
    <cellStyle name="40% - Accent2 4" xfId="281" xr:uid="{00000000-0005-0000-0000-000018010000}"/>
    <cellStyle name="40% - Accent3 2" xfId="285" xr:uid="{00000000-0005-0000-0000-000019010000}"/>
    <cellStyle name="40% - Accent3 3" xfId="286" xr:uid="{00000000-0005-0000-0000-00001A010000}"/>
    <cellStyle name="40% - Accent3 4" xfId="284" xr:uid="{00000000-0005-0000-0000-00001B010000}"/>
    <cellStyle name="40% - Accent4 2" xfId="288" xr:uid="{00000000-0005-0000-0000-00001C010000}"/>
    <cellStyle name="40% - Accent4 3" xfId="289" xr:uid="{00000000-0005-0000-0000-00001D010000}"/>
    <cellStyle name="40% - Accent4 4" xfId="287" xr:uid="{00000000-0005-0000-0000-00001E010000}"/>
    <cellStyle name="40% - Accent5 2" xfId="291" xr:uid="{00000000-0005-0000-0000-00001F010000}"/>
    <cellStyle name="40% - Accent5 3" xfId="292" xr:uid="{00000000-0005-0000-0000-000020010000}"/>
    <cellStyle name="40% - Accent5 4" xfId="290" xr:uid="{00000000-0005-0000-0000-000021010000}"/>
    <cellStyle name="40% - Accent6 2" xfId="294" xr:uid="{00000000-0005-0000-0000-000022010000}"/>
    <cellStyle name="40% - Accent6 3" xfId="295" xr:uid="{00000000-0005-0000-0000-000023010000}"/>
    <cellStyle name="40% - Accent6 4" xfId="293" xr:uid="{00000000-0005-0000-0000-000024010000}"/>
    <cellStyle name="6" xfId="296" xr:uid="{00000000-0005-0000-0000-000025010000}"/>
    <cellStyle name="60% - Accent1 2" xfId="298" xr:uid="{00000000-0005-0000-0000-000026010000}"/>
    <cellStyle name="60% - Accent1 3" xfId="299" xr:uid="{00000000-0005-0000-0000-000027010000}"/>
    <cellStyle name="60% - Accent1 4" xfId="297" xr:uid="{00000000-0005-0000-0000-000028010000}"/>
    <cellStyle name="60% - Accent2 2" xfId="301" xr:uid="{00000000-0005-0000-0000-000029010000}"/>
    <cellStyle name="60% - Accent2 3" xfId="302" xr:uid="{00000000-0005-0000-0000-00002A010000}"/>
    <cellStyle name="60% - Accent2 4" xfId="300" xr:uid="{00000000-0005-0000-0000-00002B010000}"/>
    <cellStyle name="60% - Accent3 2" xfId="304" xr:uid="{00000000-0005-0000-0000-00002C010000}"/>
    <cellStyle name="60% - Accent3 3" xfId="305" xr:uid="{00000000-0005-0000-0000-00002D010000}"/>
    <cellStyle name="60% - Accent3 4" xfId="303" xr:uid="{00000000-0005-0000-0000-00002E010000}"/>
    <cellStyle name="60% - Accent4 2" xfId="307" xr:uid="{00000000-0005-0000-0000-00002F010000}"/>
    <cellStyle name="60% - Accent4 3" xfId="308" xr:uid="{00000000-0005-0000-0000-000030010000}"/>
    <cellStyle name="60% - Accent4 4" xfId="306" xr:uid="{00000000-0005-0000-0000-000031010000}"/>
    <cellStyle name="60% - Accent5 2" xfId="310" xr:uid="{00000000-0005-0000-0000-000032010000}"/>
    <cellStyle name="60% - Accent5 3" xfId="311" xr:uid="{00000000-0005-0000-0000-000033010000}"/>
    <cellStyle name="60% - Accent5 4" xfId="309" xr:uid="{00000000-0005-0000-0000-000034010000}"/>
    <cellStyle name="60% - Accent6 2" xfId="313" xr:uid="{00000000-0005-0000-0000-000035010000}"/>
    <cellStyle name="60% - Accent6 3" xfId="314" xr:uid="{00000000-0005-0000-0000-000036010000}"/>
    <cellStyle name="60% - Accent6 4" xfId="312" xr:uid="{00000000-0005-0000-0000-000037010000}"/>
    <cellStyle name="9" xfId="315" xr:uid="{00000000-0005-0000-0000-000038010000}"/>
    <cellStyle name="Accent1 2" xfId="317" xr:uid="{00000000-0005-0000-0000-000039010000}"/>
    <cellStyle name="Accent1 3" xfId="318" xr:uid="{00000000-0005-0000-0000-00003A010000}"/>
    <cellStyle name="Accent1 4" xfId="316" xr:uid="{00000000-0005-0000-0000-00003B010000}"/>
    <cellStyle name="Accent2 2" xfId="320" xr:uid="{00000000-0005-0000-0000-00003C010000}"/>
    <cellStyle name="Accent2 3" xfId="321" xr:uid="{00000000-0005-0000-0000-00003D010000}"/>
    <cellStyle name="Accent2 4" xfId="319" xr:uid="{00000000-0005-0000-0000-00003E010000}"/>
    <cellStyle name="Accent3 2" xfId="323" xr:uid="{00000000-0005-0000-0000-00003F010000}"/>
    <cellStyle name="Accent3 3" xfId="324" xr:uid="{00000000-0005-0000-0000-000040010000}"/>
    <cellStyle name="Accent3 4" xfId="322" xr:uid="{00000000-0005-0000-0000-000041010000}"/>
    <cellStyle name="Accent4 2" xfId="326" xr:uid="{00000000-0005-0000-0000-000042010000}"/>
    <cellStyle name="Accent4 3" xfId="327" xr:uid="{00000000-0005-0000-0000-000043010000}"/>
    <cellStyle name="Accent4 4" xfId="325" xr:uid="{00000000-0005-0000-0000-000044010000}"/>
    <cellStyle name="Accent5 2" xfId="329" xr:uid="{00000000-0005-0000-0000-000045010000}"/>
    <cellStyle name="Accent5 3" xfId="330" xr:uid="{00000000-0005-0000-0000-000046010000}"/>
    <cellStyle name="Accent5 4" xfId="328" xr:uid="{00000000-0005-0000-0000-000047010000}"/>
    <cellStyle name="Accent6 2" xfId="332" xr:uid="{00000000-0005-0000-0000-000048010000}"/>
    <cellStyle name="Accent6 3" xfId="333" xr:uid="{00000000-0005-0000-0000-000049010000}"/>
    <cellStyle name="Accent6 4" xfId="331" xr:uid="{00000000-0005-0000-0000-00004A010000}"/>
    <cellStyle name="ÅëÈ­ [0]_      " xfId="334" xr:uid="{00000000-0005-0000-0000-00004B010000}"/>
    <cellStyle name="AeE­ [0]_INQUIRY ¿?¾÷AßAø " xfId="335" xr:uid="{00000000-0005-0000-0000-00004C010000}"/>
    <cellStyle name="ÅëÈ­ [0]_L601CPT" xfId="336" xr:uid="{00000000-0005-0000-0000-00004D010000}"/>
    <cellStyle name="ÅëÈ­_      " xfId="337" xr:uid="{00000000-0005-0000-0000-00004E010000}"/>
    <cellStyle name="AeE­_INQUIRY ¿?¾÷AßAø " xfId="338" xr:uid="{00000000-0005-0000-0000-00004F010000}"/>
    <cellStyle name="ÅëÈ­_L601CPT" xfId="339" xr:uid="{00000000-0005-0000-0000-000050010000}"/>
    <cellStyle name="args.style" xfId="340" xr:uid="{00000000-0005-0000-0000-000051010000}"/>
    <cellStyle name="at" xfId="341" xr:uid="{00000000-0005-0000-0000-000052010000}"/>
    <cellStyle name="ÄÞ¸¶ [0]_      " xfId="342" xr:uid="{00000000-0005-0000-0000-000053010000}"/>
    <cellStyle name="AÞ¸¶ [0]_INQUIRY ¿?¾÷AßAø " xfId="343" xr:uid="{00000000-0005-0000-0000-000054010000}"/>
    <cellStyle name="ÄÞ¸¶ [0]_L601CPT" xfId="344" xr:uid="{00000000-0005-0000-0000-000055010000}"/>
    <cellStyle name="ÄÞ¸¶_      " xfId="345" xr:uid="{00000000-0005-0000-0000-000056010000}"/>
    <cellStyle name="AÞ¸¶_INQUIRY ¿?¾÷AßAø " xfId="346" xr:uid="{00000000-0005-0000-0000-000057010000}"/>
    <cellStyle name="ÄÞ¸¶_L601CPT" xfId="347" xr:uid="{00000000-0005-0000-0000-000058010000}"/>
    <cellStyle name="AutoFormat Options" xfId="348" xr:uid="{00000000-0005-0000-0000-000059010000}"/>
    <cellStyle name="Bad 2" xfId="350" xr:uid="{00000000-0005-0000-0000-00005A010000}"/>
    <cellStyle name="Bad 3" xfId="351" xr:uid="{00000000-0005-0000-0000-00005B010000}"/>
    <cellStyle name="Bad 4" xfId="349" xr:uid="{00000000-0005-0000-0000-00005C010000}"/>
    <cellStyle name="Body" xfId="352" xr:uid="{00000000-0005-0000-0000-00005D010000}"/>
    <cellStyle name="C?AØ_¿?¾÷CoE² " xfId="353" xr:uid="{00000000-0005-0000-0000-00005E010000}"/>
    <cellStyle name="C~1" xfId="354" xr:uid="{00000000-0005-0000-0000-00005F010000}"/>
    <cellStyle name="Ç¥ÁØ_      " xfId="355" xr:uid="{00000000-0005-0000-0000-000060010000}"/>
    <cellStyle name="C￥AØ_¿μ¾÷CoE² " xfId="356" xr:uid="{00000000-0005-0000-0000-000061010000}"/>
    <cellStyle name="Ç¥ÁØ_±¸¹Ì´ëÃ¥" xfId="357" xr:uid="{00000000-0005-0000-0000-000062010000}"/>
    <cellStyle name="C￥AØ_Sheet1_¿μ¾÷CoE² " xfId="358" xr:uid="{00000000-0005-0000-0000-000063010000}"/>
    <cellStyle name="Calc Currency (0)" xfId="359" xr:uid="{00000000-0005-0000-0000-000064010000}"/>
    <cellStyle name="Calc Currency (2)" xfId="360" xr:uid="{00000000-0005-0000-0000-000065010000}"/>
    <cellStyle name="Calc Percent (0)" xfId="361" xr:uid="{00000000-0005-0000-0000-000066010000}"/>
    <cellStyle name="Calc Percent (1)" xfId="362" xr:uid="{00000000-0005-0000-0000-000067010000}"/>
    <cellStyle name="Calc Percent (2)" xfId="363" xr:uid="{00000000-0005-0000-0000-000068010000}"/>
    <cellStyle name="Calc Units (0)" xfId="364" xr:uid="{00000000-0005-0000-0000-000069010000}"/>
    <cellStyle name="Calc Units (1)" xfId="365" xr:uid="{00000000-0005-0000-0000-00006A010000}"/>
    <cellStyle name="Calc Units (2)" xfId="366" xr:uid="{00000000-0005-0000-0000-00006B010000}"/>
    <cellStyle name="Calculation 2" xfId="368" xr:uid="{00000000-0005-0000-0000-00006C010000}"/>
    <cellStyle name="Calculation 3" xfId="369" xr:uid="{00000000-0005-0000-0000-00006D010000}"/>
    <cellStyle name="Calculation 4" xfId="367" xr:uid="{00000000-0005-0000-0000-00006E010000}"/>
    <cellStyle name="category" xfId="370" xr:uid="{00000000-0005-0000-0000-00006F010000}"/>
    <cellStyle name="Cerrency_Sheet2_XANGDAU" xfId="371" xr:uid="{00000000-0005-0000-0000-000070010000}"/>
    <cellStyle name="Check Cell 2" xfId="373" xr:uid="{00000000-0005-0000-0000-000071010000}"/>
    <cellStyle name="Check Cell 3" xfId="374" xr:uid="{00000000-0005-0000-0000-000072010000}"/>
    <cellStyle name="Check Cell 4" xfId="372" xr:uid="{00000000-0005-0000-0000-000073010000}"/>
    <cellStyle name="Chi phÝ kh¸c_Book1" xfId="375" xr:uid="{00000000-0005-0000-0000-000074010000}"/>
    <cellStyle name="CHUONG" xfId="376" xr:uid="{00000000-0005-0000-0000-000075010000}"/>
    <cellStyle name="Comma" xfId="1" builtinId="3"/>
    <cellStyle name="Comma  - Style1" xfId="378" xr:uid="{00000000-0005-0000-0000-000077010000}"/>
    <cellStyle name="Comma  - Style2" xfId="379" xr:uid="{00000000-0005-0000-0000-000078010000}"/>
    <cellStyle name="Comma  - Style3" xfId="380" xr:uid="{00000000-0005-0000-0000-000079010000}"/>
    <cellStyle name="Comma  - Style4" xfId="381" xr:uid="{00000000-0005-0000-0000-00007A010000}"/>
    <cellStyle name="Comma  - Style5" xfId="382" xr:uid="{00000000-0005-0000-0000-00007B010000}"/>
    <cellStyle name="Comma  - Style6" xfId="383" xr:uid="{00000000-0005-0000-0000-00007C010000}"/>
    <cellStyle name="Comma  - Style7" xfId="384" xr:uid="{00000000-0005-0000-0000-00007D010000}"/>
    <cellStyle name="Comma  - Style8" xfId="385" xr:uid="{00000000-0005-0000-0000-00007E010000}"/>
    <cellStyle name="Comma [00]" xfId="386" xr:uid="{00000000-0005-0000-0000-00007F010000}"/>
    <cellStyle name="Comma 10" xfId="387" xr:uid="{00000000-0005-0000-0000-000080010000}"/>
    <cellStyle name="Comma 10 2" xfId="388" xr:uid="{00000000-0005-0000-0000-000081010000}"/>
    <cellStyle name="Comma 10 2 2" xfId="389" xr:uid="{00000000-0005-0000-0000-000082010000}"/>
    <cellStyle name="Comma 10 3" xfId="390" xr:uid="{00000000-0005-0000-0000-000083010000}"/>
    <cellStyle name="Comma 104" xfId="391" xr:uid="{00000000-0005-0000-0000-000084010000}"/>
    <cellStyle name="Comma 11" xfId="392" xr:uid="{00000000-0005-0000-0000-000085010000}"/>
    <cellStyle name="Comma 11 2" xfId="393" xr:uid="{00000000-0005-0000-0000-000086010000}"/>
    <cellStyle name="Comma 11 3" xfId="394" xr:uid="{00000000-0005-0000-0000-000087010000}"/>
    <cellStyle name="Comma 12" xfId="395" xr:uid="{00000000-0005-0000-0000-000088010000}"/>
    <cellStyle name="Comma 12 2" xfId="396" xr:uid="{00000000-0005-0000-0000-000089010000}"/>
    <cellStyle name="Comma 13" xfId="397" xr:uid="{00000000-0005-0000-0000-00008A010000}"/>
    <cellStyle name="Comma 13 2" xfId="398" xr:uid="{00000000-0005-0000-0000-00008B010000}"/>
    <cellStyle name="Comma 14" xfId="399" xr:uid="{00000000-0005-0000-0000-00008C010000}"/>
    <cellStyle name="Comma 14 2" xfId="400" xr:uid="{00000000-0005-0000-0000-00008D010000}"/>
    <cellStyle name="Comma 15" xfId="401" xr:uid="{00000000-0005-0000-0000-00008E010000}"/>
    <cellStyle name="Comma 16" xfId="402" xr:uid="{00000000-0005-0000-0000-00008F010000}"/>
    <cellStyle name="Comma 17" xfId="403" xr:uid="{00000000-0005-0000-0000-000090010000}"/>
    <cellStyle name="Comma 18" xfId="404" xr:uid="{00000000-0005-0000-0000-000091010000}"/>
    <cellStyle name="Comma 19" xfId="377" xr:uid="{00000000-0005-0000-0000-000092010000}"/>
    <cellStyle name="Comma 2" xfId="405" xr:uid="{00000000-0005-0000-0000-000093010000}"/>
    <cellStyle name="Comma 2 2" xfId="406" xr:uid="{00000000-0005-0000-0000-000094010000}"/>
    <cellStyle name="Comma 2 2 2" xfId="407" xr:uid="{00000000-0005-0000-0000-000095010000}"/>
    <cellStyle name="Comma 2 2 2 2" xfId="408" xr:uid="{00000000-0005-0000-0000-000096010000}"/>
    <cellStyle name="Comma 2 2 2 3" xfId="409" xr:uid="{00000000-0005-0000-0000-000097010000}"/>
    <cellStyle name="Comma 2 2 3" xfId="410" xr:uid="{00000000-0005-0000-0000-000098010000}"/>
    <cellStyle name="Comma 2 2 4" xfId="411" xr:uid="{00000000-0005-0000-0000-000099010000}"/>
    <cellStyle name="Comma 2 3" xfId="412" xr:uid="{00000000-0005-0000-0000-00009A010000}"/>
    <cellStyle name="Comma 2 4" xfId="413" xr:uid="{00000000-0005-0000-0000-00009B010000}"/>
    <cellStyle name="Comma 2 5" xfId="414" xr:uid="{00000000-0005-0000-0000-00009C010000}"/>
    <cellStyle name="Comma 2 6" xfId="950" xr:uid="{E7A3506B-056D-41BD-8FD0-88ADDC6D1AA0}"/>
    <cellStyle name="Comma 20" xfId="930" xr:uid="{00000000-0005-0000-0000-00009D010000}"/>
    <cellStyle name="Comma 21" xfId="936" xr:uid="{00000000-0005-0000-0000-00009E010000}"/>
    <cellStyle name="Comma 22" xfId="929" xr:uid="{00000000-0005-0000-0000-00009F010000}"/>
    <cellStyle name="Comma 23" xfId="931" xr:uid="{00000000-0005-0000-0000-0000A0010000}"/>
    <cellStyle name="Comma 24" xfId="925" xr:uid="{00000000-0005-0000-0000-0000A1010000}"/>
    <cellStyle name="Comma 25" xfId="932" xr:uid="{00000000-0005-0000-0000-0000A2010000}"/>
    <cellStyle name="Comma 26" xfId="927" xr:uid="{00000000-0005-0000-0000-0000A3010000}"/>
    <cellStyle name="Comma 27" xfId="934" xr:uid="{00000000-0005-0000-0000-0000A4010000}"/>
    <cellStyle name="Comma 3" xfId="415" xr:uid="{00000000-0005-0000-0000-0000A5010000}"/>
    <cellStyle name="Comma 3 2" xfId="416" xr:uid="{00000000-0005-0000-0000-0000A6010000}"/>
    <cellStyle name="Comma 3 3" xfId="417" xr:uid="{00000000-0005-0000-0000-0000A7010000}"/>
    <cellStyle name="Comma 3 4" xfId="418" xr:uid="{00000000-0005-0000-0000-0000A8010000}"/>
    <cellStyle name="Comma 3 5" xfId="419" xr:uid="{00000000-0005-0000-0000-0000A9010000}"/>
    <cellStyle name="Comma 30" xfId="420" xr:uid="{00000000-0005-0000-0000-0000AA010000}"/>
    <cellStyle name="Comma 4" xfId="421" xr:uid="{00000000-0005-0000-0000-0000AB010000}"/>
    <cellStyle name="Comma 4 2" xfId="422" xr:uid="{00000000-0005-0000-0000-0000AC010000}"/>
    <cellStyle name="Comma 4 3" xfId="423" xr:uid="{00000000-0005-0000-0000-0000AD010000}"/>
    <cellStyle name="Comma 4 4" xfId="424" xr:uid="{00000000-0005-0000-0000-0000AE010000}"/>
    <cellStyle name="Comma 4 5" xfId="425" xr:uid="{00000000-0005-0000-0000-0000AF010000}"/>
    <cellStyle name="Comma 5" xfId="426" xr:uid="{00000000-0005-0000-0000-0000B0010000}"/>
    <cellStyle name="Comma 5 2" xfId="427" xr:uid="{00000000-0005-0000-0000-0000B1010000}"/>
    <cellStyle name="Comma 5 3" xfId="428" xr:uid="{00000000-0005-0000-0000-0000B2010000}"/>
    <cellStyle name="Comma 6" xfId="429" xr:uid="{00000000-0005-0000-0000-0000B3010000}"/>
    <cellStyle name="Comma 7" xfId="430" xr:uid="{00000000-0005-0000-0000-0000B4010000}"/>
    <cellStyle name="Comma 8" xfId="431" xr:uid="{00000000-0005-0000-0000-0000B5010000}"/>
    <cellStyle name="Comma 8 2" xfId="432" xr:uid="{00000000-0005-0000-0000-0000B6010000}"/>
    <cellStyle name="Comma 83" xfId="433" xr:uid="{00000000-0005-0000-0000-0000B7010000}"/>
    <cellStyle name="Comma 87" xfId="434" xr:uid="{00000000-0005-0000-0000-0000B8010000}"/>
    <cellStyle name="Comma 9" xfId="435" xr:uid="{00000000-0005-0000-0000-0000B9010000}"/>
    <cellStyle name="Comma 9 2" xfId="436" xr:uid="{00000000-0005-0000-0000-0000BA010000}"/>
    <cellStyle name="Comma 9 2 2" xfId="437" xr:uid="{00000000-0005-0000-0000-0000BB010000}"/>
    <cellStyle name="Comma 9 3" xfId="438" xr:uid="{00000000-0005-0000-0000-0000BC010000}"/>
    <cellStyle name="comma zerodec" xfId="439" xr:uid="{00000000-0005-0000-0000-0000BD010000}"/>
    <cellStyle name="Comma0" xfId="440" xr:uid="{00000000-0005-0000-0000-0000BE010000}"/>
    <cellStyle name="Comma0 2" xfId="441" xr:uid="{00000000-0005-0000-0000-0000BF010000}"/>
    <cellStyle name="Comma0 3" xfId="442" xr:uid="{00000000-0005-0000-0000-0000C0010000}"/>
    <cellStyle name="Copied" xfId="443" xr:uid="{00000000-0005-0000-0000-0000C1010000}"/>
    <cellStyle name="Cࡵrrency_Sheet1_PRODUCTĠ" xfId="444" xr:uid="{00000000-0005-0000-0000-0000C2010000}"/>
    <cellStyle name="Currency [00]" xfId="445" xr:uid="{00000000-0005-0000-0000-0000C3010000}"/>
    <cellStyle name="Currency 2" xfId="446" xr:uid="{00000000-0005-0000-0000-0000C4010000}"/>
    <cellStyle name="Currency 2 2" xfId="447" xr:uid="{00000000-0005-0000-0000-0000C5010000}"/>
    <cellStyle name="Currency 3" xfId="448" xr:uid="{00000000-0005-0000-0000-0000C6010000}"/>
    <cellStyle name="Currency0" xfId="449" xr:uid="{00000000-0005-0000-0000-0000C7010000}"/>
    <cellStyle name="Currency0 2" xfId="450" xr:uid="{00000000-0005-0000-0000-0000C8010000}"/>
    <cellStyle name="Currency0 3" xfId="451" xr:uid="{00000000-0005-0000-0000-0000C9010000}"/>
    <cellStyle name="Currency1" xfId="452" xr:uid="{00000000-0005-0000-0000-0000CA010000}"/>
    <cellStyle name="Date" xfId="453" xr:uid="{00000000-0005-0000-0000-0000CB010000}"/>
    <cellStyle name="Date 2" xfId="454" xr:uid="{00000000-0005-0000-0000-0000CC010000}"/>
    <cellStyle name="Date 3" xfId="455" xr:uid="{00000000-0005-0000-0000-0000CD010000}"/>
    <cellStyle name="Date Short" xfId="456" xr:uid="{00000000-0005-0000-0000-0000CE010000}"/>
    <cellStyle name="Dezimal [0]_ALLE_ITEMS_280800_EV_NL" xfId="457" xr:uid="{00000000-0005-0000-0000-0000CF010000}"/>
    <cellStyle name="Dezimal_AKE_100N" xfId="458" xr:uid="{00000000-0005-0000-0000-0000D0010000}"/>
    <cellStyle name="Dollar (zero dec)" xfId="459" xr:uid="{00000000-0005-0000-0000-0000D1010000}"/>
    <cellStyle name="Dziesi?tny [0]_Invoices2001Slovakia" xfId="460" xr:uid="{00000000-0005-0000-0000-0000D2010000}"/>
    <cellStyle name="Dziesi?tny_Invoices2001Slovakia" xfId="461" xr:uid="{00000000-0005-0000-0000-0000D3010000}"/>
    <cellStyle name="Dziesietny [0]_Invoices2001Slovakia" xfId="462" xr:uid="{00000000-0005-0000-0000-0000D4010000}"/>
    <cellStyle name="Dziesiętny [0]_Invoices2001Slovakia" xfId="463" xr:uid="{00000000-0005-0000-0000-0000D5010000}"/>
    <cellStyle name="Dziesietny [0]_Invoices2001Slovakia_Book1" xfId="464" xr:uid="{00000000-0005-0000-0000-0000D6010000}"/>
    <cellStyle name="Dziesiętny [0]_Invoices2001Slovakia_Book1" xfId="465" xr:uid="{00000000-0005-0000-0000-0000D7010000}"/>
    <cellStyle name="Dziesietny [0]_Invoices2001Slovakia_Book1_Tong hop Cac tuyen(9-1-06)" xfId="466" xr:uid="{00000000-0005-0000-0000-0000D8010000}"/>
    <cellStyle name="Dziesiętny [0]_Invoices2001Slovakia_Book1_Tong hop Cac tuyen(9-1-06)" xfId="467" xr:uid="{00000000-0005-0000-0000-0000D9010000}"/>
    <cellStyle name="Dziesietny [0]_Invoices2001Slovakia_KL K.C mat duong" xfId="468" xr:uid="{00000000-0005-0000-0000-0000DA010000}"/>
    <cellStyle name="Dziesiętny [0]_Invoices2001Slovakia_Nhalamviec VTC(25-1-05)" xfId="469" xr:uid="{00000000-0005-0000-0000-0000DB010000}"/>
    <cellStyle name="Dziesietny [0]_Invoices2001Slovakia_TDT KHANH HOA" xfId="470" xr:uid="{00000000-0005-0000-0000-0000DC010000}"/>
    <cellStyle name="Dziesiętny [0]_Invoices2001Slovakia_TDT KHANH HOA" xfId="471" xr:uid="{00000000-0005-0000-0000-0000DD010000}"/>
    <cellStyle name="Dziesietny [0]_Invoices2001Slovakia_TDT KHANH HOA_Tong hop Cac tuyen(9-1-06)" xfId="472" xr:uid="{00000000-0005-0000-0000-0000DE010000}"/>
    <cellStyle name="Dziesiętny [0]_Invoices2001Slovakia_TDT KHANH HOA_Tong hop Cac tuyen(9-1-06)" xfId="473" xr:uid="{00000000-0005-0000-0000-0000DF010000}"/>
    <cellStyle name="Dziesietny [0]_Invoices2001Slovakia_TDT quangngai" xfId="474" xr:uid="{00000000-0005-0000-0000-0000E0010000}"/>
    <cellStyle name="Dziesiętny [0]_Invoices2001Slovakia_TDT quangngai" xfId="475" xr:uid="{00000000-0005-0000-0000-0000E1010000}"/>
    <cellStyle name="Dziesietny [0]_Invoices2001Slovakia_Tong hop Cac tuyen(9-1-06)" xfId="476" xr:uid="{00000000-0005-0000-0000-0000E2010000}"/>
    <cellStyle name="Dziesietny_Invoices2001Slovakia" xfId="477" xr:uid="{00000000-0005-0000-0000-0000E3010000}"/>
    <cellStyle name="Dziesiętny_Invoices2001Slovakia" xfId="478" xr:uid="{00000000-0005-0000-0000-0000E4010000}"/>
    <cellStyle name="Dziesietny_Invoices2001Slovakia_Book1" xfId="479" xr:uid="{00000000-0005-0000-0000-0000E5010000}"/>
    <cellStyle name="Dziesiętny_Invoices2001Slovakia_Book1" xfId="480" xr:uid="{00000000-0005-0000-0000-0000E6010000}"/>
    <cellStyle name="Dziesietny_Invoices2001Slovakia_Book1_Tong hop Cac tuyen(9-1-06)" xfId="481" xr:uid="{00000000-0005-0000-0000-0000E7010000}"/>
    <cellStyle name="Dziesiętny_Invoices2001Slovakia_Book1_Tong hop Cac tuyen(9-1-06)" xfId="482" xr:uid="{00000000-0005-0000-0000-0000E8010000}"/>
    <cellStyle name="Dziesietny_Invoices2001Slovakia_KL K.C mat duong" xfId="483" xr:uid="{00000000-0005-0000-0000-0000E9010000}"/>
    <cellStyle name="Dziesiętny_Invoices2001Slovakia_Nhalamviec VTC(25-1-05)" xfId="484" xr:uid="{00000000-0005-0000-0000-0000EA010000}"/>
    <cellStyle name="Dziesietny_Invoices2001Slovakia_TDT KHANH HOA" xfId="485" xr:uid="{00000000-0005-0000-0000-0000EB010000}"/>
    <cellStyle name="Dziesiętny_Invoices2001Slovakia_TDT KHANH HOA" xfId="486" xr:uid="{00000000-0005-0000-0000-0000EC010000}"/>
    <cellStyle name="Dziesietny_Invoices2001Slovakia_TDT KHANH HOA_Tong hop Cac tuyen(9-1-06)" xfId="487" xr:uid="{00000000-0005-0000-0000-0000ED010000}"/>
    <cellStyle name="Dziesiętny_Invoices2001Slovakia_TDT KHANH HOA_Tong hop Cac tuyen(9-1-06)" xfId="488" xr:uid="{00000000-0005-0000-0000-0000EE010000}"/>
    <cellStyle name="Dziesietny_Invoices2001Slovakia_TDT quangngai" xfId="489" xr:uid="{00000000-0005-0000-0000-0000EF010000}"/>
    <cellStyle name="Dziesiętny_Invoices2001Slovakia_TDT quangngai" xfId="490" xr:uid="{00000000-0005-0000-0000-0000F0010000}"/>
    <cellStyle name="Dziesietny_Invoices2001Slovakia_Tong hop Cac tuyen(9-1-06)" xfId="491" xr:uid="{00000000-0005-0000-0000-0000F1010000}"/>
    <cellStyle name="Enter Currency (0)" xfId="492" xr:uid="{00000000-0005-0000-0000-0000F2010000}"/>
    <cellStyle name="Enter Currency (2)" xfId="493" xr:uid="{00000000-0005-0000-0000-0000F3010000}"/>
    <cellStyle name="Enter Units (0)" xfId="494" xr:uid="{00000000-0005-0000-0000-0000F4010000}"/>
    <cellStyle name="Enter Units (1)" xfId="495" xr:uid="{00000000-0005-0000-0000-0000F5010000}"/>
    <cellStyle name="Enter Units (2)" xfId="496" xr:uid="{00000000-0005-0000-0000-0000F6010000}"/>
    <cellStyle name="Entered" xfId="497" xr:uid="{00000000-0005-0000-0000-0000F7010000}"/>
    <cellStyle name="Euro" xfId="498" xr:uid="{00000000-0005-0000-0000-0000F8010000}"/>
    <cellStyle name="Explanatory Text 2" xfId="500" xr:uid="{00000000-0005-0000-0000-0000F9010000}"/>
    <cellStyle name="Explanatory Text 3" xfId="501" xr:uid="{00000000-0005-0000-0000-0000FA010000}"/>
    <cellStyle name="Explanatory Text 4" xfId="499" xr:uid="{00000000-0005-0000-0000-0000FB010000}"/>
    <cellStyle name="Fixed" xfId="502" xr:uid="{00000000-0005-0000-0000-0000FC010000}"/>
    <cellStyle name="Fixed 2" xfId="503" xr:uid="{00000000-0005-0000-0000-0000FD010000}"/>
    <cellStyle name="Fixed 3" xfId="504" xr:uid="{00000000-0005-0000-0000-0000FE010000}"/>
    <cellStyle name="Good 2" xfId="506" xr:uid="{00000000-0005-0000-0000-0000FF010000}"/>
    <cellStyle name="Good 3" xfId="507" xr:uid="{00000000-0005-0000-0000-000000020000}"/>
    <cellStyle name="Good 4" xfId="505" xr:uid="{00000000-0005-0000-0000-000001020000}"/>
    <cellStyle name="Grey" xfId="508" xr:uid="{00000000-0005-0000-0000-000002020000}"/>
    <cellStyle name="H" xfId="509" xr:uid="{00000000-0005-0000-0000-000003020000}"/>
    <cellStyle name="ha" xfId="510" xr:uid="{00000000-0005-0000-0000-000004020000}"/>
    <cellStyle name="Head 1" xfId="511" xr:uid="{00000000-0005-0000-0000-000005020000}"/>
    <cellStyle name="HEADER" xfId="512" xr:uid="{00000000-0005-0000-0000-000006020000}"/>
    <cellStyle name="Header1" xfId="513" xr:uid="{00000000-0005-0000-0000-000007020000}"/>
    <cellStyle name="Header2" xfId="514" xr:uid="{00000000-0005-0000-0000-000008020000}"/>
    <cellStyle name="Heading 1 2" xfId="516" xr:uid="{00000000-0005-0000-0000-000009020000}"/>
    <cellStyle name="Heading 1 2 2" xfId="517" xr:uid="{00000000-0005-0000-0000-00000A020000}"/>
    <cellStyle name="Heading 1 3" xfId="518" xr:uid="{00000000-0005-0000-0000-00000B020000}"/>
    <cellStyle name="Heading 1 4" xfId="515" xr:uid="{00000000-0005-0000-0000-00000C020000}"/>
    <cellStyle name="Heading 2 2" xfId="520" xr:uid="{00000000-0005-0000-0000-00000D020000}"/>
    <cellStyle name="Heading 2 2 2" xfId="521" xr:uid="{00000000-0005-0000-0000-00000E020000}"/>
    <cellStyle name="Heading 2 3" xfId="522" xr:uid="{00000000-0005-0000-0000-00000F020000}"/>
    <cellStyle name="Heading 2 4" xfId="519" xr:uid="{00000000-0005-0000-0000-000010020000}"/>
    <cellStyle name="Heading 3 2" xfId="524" xr:uid="{00000000-0005-0000-0000-000011020000}"/>
    <cellStyle name="Heading 3 3" xfId="525" xr:uid="{00000000-0005-0000-0000-000012020000}"/>
    <cellStyle name="Heading 3 4" xfId="523" xr:uid="{00000000-0005-0000-0000-000013020000}"/>
    <cellStyle name="Heading 4 2" xfId="527" xr:uid="{00000000-0005-0000-0000-000014020000}"/>
    <cellStyle name="Heading 4 3" xfId="528" xr:uid="{00000000-0005-0000-0000-000015020000}"/>
    <cellStyle name="Heading 4 4" xfId="526" xr:uid="{00000000-0005-0000-0000-000016020000}"/>
    <cellStyle name="Heading1" xfId="529" xr:uid="{00000000-0005-0000-0000-000017020000}"/>
    <cellStyle name="Heading2" xfId="530" xr:uid="{00000000-0005-0000-0000-000018020000}"/>
    <cellStyle name="HEADINGS" xfId="531" xr:uid="{00000000-0005-0000-0000-000019020000}"/>
    <cellStyle name="HEADINGSTOP" xfId="532" xr:uid="{00000000-0005-0000-0000-00001A020000}"/>
    <cellStyle name="headoption" xfId="533" xr:uid="{00000000-0005-0000-0000-00001B020000}"/>
    <cellStyle name="Hoa-Scholl" xfId="534" xr:uid="{00000000-0005-0000-0000-00001C020000}"/>
    <cellStyle name="HUY" xfId="535" xr:uid="{00000000-0005-0000-0000-00001D020000}"/>
    <cellStyle name="i·0" xfId="536" xr:uid="{00000000-0005-0000-0000-00001E020000}"/>
    <cellStyle name="Input [yellow]" xfId="538" xr:uid="{00000000-0005-0000-0000-00001F020000}"/>
    <cellStyle name="Input 10" xfId="923" xr:uid="{00000000-0005-0000-0000-000020020000}"/>
    <cellStyle name="Input 11" xfId="935" xr:uid="{00000000-0005-0000-0000-000021020000}"/>
    <cellStyle name="Input 12" xfId="926" xr:uid="{00000000-0005-0000-0000-000022020000}"/>
    <cellStyle name="Input 2" xfId="539" xr:uid="{00000000-0005-0000-0000-000023020000}"/>
    <cellStyle name="Input 3" xfId="540" xr:uid="{00000000-0005-0000-0000-000024020000}"/>
    <cellStyle name="Input 4" xfId="537" xr:uid="{00000000-0005-0000-0000-000025020000}"/>
    <cellStyle name="Input 5" xfId="938" xr:uid="{00000000-0005-0000-0000-000026020000}"/>
    <cellStyle name="Input 6" xfId="928" xr:uid="{00000000-0005-0000-0000-000027020000}"/>
    <cellStyle name="Input 7" xfId="937" xr:uid="{00000000-0005-0000-0000-000028020000}"/>
    <cellStyle name="Input 8" xfId="924" xr:uid="{00000000-0005-0000-0000-000029020000}"/>
    <cellStyle name="Input 9" xfId="933" xr:uid="{00000000-0005-0000-0000-00002A020000}"/>
    <cellStyle name="k_TONG HOP KINH PHI" xfId="541" xr:uid="{00000000-0005-0000-0000-00002B020000}"/>
    <cellStyle name="k_ÿÿÿÿÿ" xfId="542" xr:uid="{00000000-0005-0000-0000-00002C020000}"/>
    <cellStyle name="k_ÿÿÿÿÿ_1" xfId="543" xr:uid="{00000000-0005-0000-0000-00002D020000}"/>
    <cellStyle name="k_ÿÿÿÿÿ_2" xfId="544" xr:uid="{00000000-0005-0000-0000-00002E020000}"/>
    <cellStyle name="khanh" xfId="545" xr:uid="{00000000-0005-0000-0000-00002F020000}"/>
    <cellStyle name="khung" xfId="546" xr:uid="{00000000-0005-0000-0000-000030020000}"/>
    <cellStyle name="Ledger 17 x 11 in" xfId="547" xr:uid="{00000000-0005-0000-0000-000031020000}"/>
    <cellStyle name="Link Currency (0)" xfId="548" xr:uid="{00000000-0005-0000-0000-000032020000}"/>
    <cellStyle name="Link Currency (2)" xfId="549" xr:uid="{00000000-0005-0000-0000-000033020000}"/>
    <cellStyle name="Link Units (0)" xfId="550" xr:uid="{00000000-0005-0000-0000-000034020000}"/>
    <cellStyle name="Link Units (1)" xfId="551" xr:uid="{00000000-0005-0000-0000-000035020000}"/>
    <cellStyle name="Link Units (2)" xfId="552" xr:uid="{00000000-0005-0000-0000-000036020000}"/>
    <cellStyle name="Linked Cell 2" xfId="554" xr:uid="{00000000-0005-0000-0000-000037020000}"/>
    <cellStyle name="Linked Cell 3" xfId="555" xr:uid="{00000000-0005-0000-0000-000038020000}"/>
    <cellStyle name="Linked Cell 4" xfId="553" xr:uid="{00000000-0005-0000-0000-000039020000}"/>
    <cellStyle name="MAU" xfId="556" xr:uid="{00000000-0005-0000-0000-00003A020000}"/>
    <cellStyle name="Millares [0]_Well Timing" xfId="557" xr:uid="{00000000-0005-0000-0000-00003B020000}"/>
    <cellStyle name="Millares_Well Timing" xfId="558" xr:uid="{00000000-0005-0000-0000-00003C020000}"/>
    <cellStyle name="Milliers [0]_      " xfId="559" xr:uid="{00000000-0005-0000-0000-00003D020000}"/>
    <cellStyle name="Milliers_      " xfId="560" xr:uid="{00000000-0005-0000-0000-00003E020000}"/>
    <cellStyle name="Model" xfId="561" xr:uid="{00000000-0005-0000-0000-00003F020000}"/>
    <cellStyle name="moi" xfId="562" xr:uid="{00000000-0005-0000-0000-000040020000}"/>
    <cellStyle name="Moneda [0]_Well Timing" xfId="563" xr:uid="{00000000-0005-0000-0000-000041020000}"/>
    <cellStyle name="Moneda_Well Timing" xfId="564" xr:uid="{00000000-0005-0000-0000-000042020000}"/>
    <cellStyle name="Monétaire [0]_      " xfId="565" xr:uid="{00000000-0005-0000-0000-000043020000}"/>
    <cellStyle name="Monétaire_      " xfId="566" xr:uid="{00000000-0005-0000-0000-000044020000}"/>
    <cellStyle name="n" xfId="567" xr:uid="{00000000-0005-0000-0000-000045020000}"/>
    <cellStyle name="Neutral 2" xfId="569" xr:uid="{00000000-0005-0000-0000-000046020000}"/>
    <cellStyle name="Neutral 3" xfId="570" xr:uid="{00000000-0005-0000-0000-000047020000}"/>
    <cellStyle name="Neutral 4" xfId="568" xr:uid="{00000000-0005-0000-0000-000048020000}"/>
    <cellStyle name="New Times Roman" xfId="571" xr:uid="{00000000-0005-0000-0000-000049020000}"/>
    <cellStyle name="nga" xfId="572" xr:uid="{00000000-0005-0000-0000-00004A020000}"/>
    <cellStyle name="no dec" xfId="573" xr:uid="{00000000-0005-0000-0000-00004B020000}"/>
    <cellStyle name="ÑONVÒ" xfId="574" xr:uid="{00000000-0005-0000-0000-00004C020000}"/>
    <cellStyle name="Normal" xfId="0" builtinId="0"/>
    <cellStyle name="Normal - Style1" xfId="575" xr:uid="{00000000-0005-0000-0000-00004E020000}"/>
    <cellStyle name="Normal - 유형1" xfId="576" xr:uid="{00000000-0005-0000-0000-00004F020000}"/>
    <cellStyle name="Normal 10" xfId="577" xr:uid="{00000000-0005-0000-0000-000050020000}"/>
    <cellStyle name="Normal 10 2" xfId="578" xr:uid="{00000000-0005-0000-0000-000051020000}"/>
    <cellStyle name="Normal 107" xfId="579" xr:uid="{00000000-0005-0000-0000-000052020000}"/>
    <cellStyle name="Normal 11" xfId="580" xr:uid="{00000000-0005-0000-0000-000053020000}"/>
    <cellStyle name="Normal 118" xfId="581" xr:uid="{00000000-0005-0000-0000-000054020000}"/>
    <cellStyle name="Normal 12" xfId="582" xr:uid="{00000000-0005-0000-0000-000055020000}"/>
    <cellStyle name="Normal 12 2" xfId="583" xr:uid="{00000000-0005-0000-0000-000056020000}"/>
    <cellStyle name="Normal 13" xfId="584" xr:uid="{00000000-0005-0000-0000-000057020000}"/>
    <cellStyle name="Normal 14" xfId="585" xr:uid="{00000000-0005-0000-0000-000058020000}"/>
    <cellStyle name="Normal 14 2" xfId="586" xr:uid="{00000000-0005-0000-0000-000059020000}"/>
    <cellStyle name="Normal 15" xfId="587" xr:uid="{00000000-0005-0000-0000-00005A020000}"/>
    <cellStyle name="Normal 16" xfId="588" xr:uid="{00000000-0005-0000-0000-00005B020000}"/>
    <cellStyle name="Normal 17" xfId="589" xr:uid="{00000000-0005-0000-0000-00005C020000}"/>
    <cellStyle name="Normal 18" xfId="590" xr:uid="{00000000-0005-0000-0000-00005D020000}"/>
    <cellStyle name="Normal 19" xfId="591" xr:uid="{00000000-0005-0000-0000-00005E020000}"/>
    <cellStyle name="Normal 2" xfId="592" xr:uid="{00000000-0005-0000-0000-00005F020000}"/>
    <cellStyle name="Normal 2 2" xfId="593" xr:uid="{00000000-0005-0000-0000-000060020000}"/>
    <cellStyle name="Normal 2 2 2" xfId="594" xr:uid="{00000000-0005-0000-0000-000061020000}"/>
    <cellStyle name="Normal 2 2 2 2" xfId="595" xr:uid="{00000000-0005-0000-0000-000062020000}"/>
    <cellStyle name="Normal 2 2 3" xfId="596" xr:uid="{00000000-0005-0000-0000-000063020000}"/>
    <cellStyle name="Normal 2 2 3 2" xfId="597" xr:uid="{00000000-0005-0000-0000-000064020000}"/>
    <cellStyle name="Normal 2 2 4" xfId="598" xr:uid="{00000000-0005-0000-0000-000065020000}"/>
    <cellStyle name="Normal 2 3" xfId="599" xr:uid="{00000000-0005-0000-0000-000066020000}"/>
    <cellStyle name="Normal 2 3 2" xfId="600" xr:uid="{00000000-0005-0000-0000-000067020000}"/>
    <cellStyle name="Normal 2 3 3" xfId="601" xr:uid="{00000000-0005-0000-0000-000068020000}"/>
    <cellStyle name="Normal 2 3 4" xfId="602" xr:uid="{00000000-0005-0000-0000-000069020000}"/>
    <cellStyle name="Normal 2 4" xfId="603" xr:uid="{00000000-0005-0000-0000-00006A020000}"/>
    <cellStyle name="Normal 2 5" xfId="604" xr:uid="{00000000-0005-0000-0000-00006B020000}"/>
    <cellStyle name="Normal 2 6" xfId="605" xr:uid="{00000000-0005-0000-0000-00006C020000}"/>
    <cellStyle name="Normal 2 7" xfId="606" xr:uid="{00000000-0005-0000-0000-00006D020000}"/>
    <cellStyle name="Normal 2 8" xfId="607" xr:uid="{00000000-0005-0000-0000-00006E020000}"/>
    <cellStyle name="Normal 2_Ke hoach TPCP nam 2012" xfId="608" xr:uid="{00000000-0005-0000-0000-00006F020000}"/>
    <cellStyle name="Normal 20" xfId="609" xr:uid="{00000000-0005-0000-0000-000070020000}"/>
    <cellStyle name="Normal 21" xfId="610" xr:uid="{00000000-0005-0000-0000-000071020000}"/>
    <cellStyle name="Normal 22" xfId="611" xr:uid="{00000000-0005-0000-0000-000072020000}"/>
    <cellStyle name="Normal 23" xfId="612" xr:uid="{00000000-0005-0000-0000-000073020000}"/>
    <cellStyle name="Normal 24" xfId="613" xr:uid="{00000000-0005-0000-0000-000074020000}"/>
    <cellStyle name="Normal 25" xfId="614" xr:uid="{00000000-0005-0000-0000-000075020000}"/>
    <cellStyle name="Normal 26" xfId="615" xr:uid="{00000000-0005-0000-0000-000076020000}"/>
    <cellStyle name="Normal 27" xfId="616" xr:uid="{00000000-0005-0000-0000-000077020000}"/>
    <cellStyle name="Normal 28" xfId="617" xr:uid="{00000000-0005-0000-0000-000078020000}"/>
    <cellStyle name="Normal 29" xfId="618" xr:uid="{00000000-0005-0000-0000-000079020000}"/>
    <cellStyle name="Normal 3" xfId="619" xr:uid="{00000000-0005-0000-0000-00007A020000}"/>
    <cellStyle name="Normal 3 2" xfId="620" xr:uid="{00000000-0005-0000-0000-00007B020000}"/>
    <cellStyle name="Normal 3 3" xfId="621" xr:uid="{00000000-0005-0000-0000-00007C020000}"/>
    <cellStyle name="Normal 30" xfId="622" xr:uid="{00000000-0005-0000-0000-00007D020000}"/>
    <cellStyle name="Normal 31" xfId="623" xr:uid="{00000000-0005-0000-0000-00007E020000}"/>
    <cellStyle name="Normal 32" xfId="624" xr:uid="{00000000-0005-0000-0000-00007F020000}"/>
    <cellStyle name="Normal 33" xfId="625" xr:uid="{00000000-0005-0000-0000-000080020000}"/>
    <cellStyle name="Normal 34" xfId="626" xr:uid="{00000000-0005-0000-0000-000081020000}"/>
    <cellStyle name="Normal 35" xfId="627" xr:uid="{00000000-0005-0000-0000-000082020000}"/>
    <cellStyle name="Normal 36" xfId="628" xr:uid="{00000000-0005-0000-0000-000083020000}"/>
    <cellStyle name="Normal 37" xfId="629" xr:uid="{00000000-0005-0000-0000-000084020000}"/>
    <cellStyle name="Normal 38" xfId="630" xr:uid="{00000000-0005-0000-0000-000085020000}"/>
    <cellStyle name="Normal 39" xfId="631" xr:uid="{00000000-0005-0000-0000-000086020000}"/>
    <cellStyle name="Normal 4" xfId="632" xr:uid="{00000000-0005-0000-0000-000087020000}"/>
    <cellStyle name="Normal 4 2" xfId="633" xr:uid="{00000000-0005-0000-0000-000088020000}"/>
    <cellStyle name="Normal 40" xfId="634" xr:uid="{00000000-0005-0000-0000-000089020000}"/>
    <cellStyle name="Normal 41" xfId="635" xr:uid="{00000000-0005-0000-0000-00008A020000}"/>
    <cellStyle name="Normal 42" xfId="636" xr:uid="{00000000-0005-0000-0000-00008B020000}"/>
    <cellStyle name="Normal 43" xfId="637" xr:uid="{00000000-0005-0000-0000-00008C020000}"/>
    <cellStyle name="Normal 44" xfId="638" xr:uid="{00000000-0005-0000-0000-00008D020000}"/>
    <cellStyle name="Normal 45" xfId="639" xr:uid="{00000000-0005-0000-0000-00008E020000}"/>
    <cellStyle name="Normal 46" xfId="640" xr:uid="{00000000-0005-0000-0000-00008F020000}"/>
    <cellStyle name="Normal 47" xfId="641" xr:uid="{00000000-0005-0000-0000-000090020000}"/>
    <cellStyle name="Normal 48" xfId="642" xr:uid="{00000000-0005-0000-0000-000091020000}"/>
    <cellStyle name="Normal 49" xfId="643" xr:uid="{00000000-0005-0000-0000-000092020000}"/>
    <cellStyle name="Normal 5" xfId="644" xr:uid="{00000000-0005-0000-0000-000093020000}"/>
    <cellStyle name="Normal 5 2" xfId="645" xr:uid="{00000000-0005-0000-0000-000094020000}"/>
    <cellStyle name="Normal 5 3" xfId="646" xr:uid="{00000000-0005-0000-0000-000095020000}"/>
    <cellStyle name="Normal 50" xfId="647" xr:uid="{00000000-0005-0000-0000-000096020000}"/>
    <cellStyle name="Normal 51" xfId="648" xr:uid="{00000000-0005-0000-0000-000097020000}"/>
    <cellStyle name="Normal 52" xfId="649" xr:uid="{00000000-0005-0000-0000-000098020000}"/>
    <cellStyle name="Normal 53" xfId="650" xr:uid="{00000000-0005-0000-0000-000099020000}"/>
    <cellStyle name="Normal 54" xfId="651" xr:uid="{00000000-0005-0000-0000-00009A020000}"/>
    <cellStyle name="Normal 55" xfId="652" xr:uid="{00000000-0005-0000-0000-00009B020000}"/>
    <cellStyle name="Normal 56" xfId="653" xr:uid="{00000000-0005-0000-0000-00009C020000}"/>
    <cellStyle name="Normal 57" xfId="654" xr:uid="{00000000-0005-0000-0000-00009D020000}"/>
    <cellStyle name="Normal 58" xfId="655" xr:uid="{00000000-0005-0000-0000-00009E020000}"/>
    <cellStyle name="Normal 59" xfId="656" xr:uid="{00000000-0005-0000-0000-00009F020000}"/>
    <cellStyle name="Normal 6" xfId="657" xr:uid="{00000000-0005-0000-0000-0000A0020000}"/>
    <cellStyle name="Normal 6 2" xfId="658" xr:uid="{00000000-0005-0000-0000-0000A1020000}"/>
    <cellStyle name="Normal 60" xfId="659" xr:uid="{00000000-0005-0000-0000-0000A2020000}"/>
    <cellStyle name="Normal 61" xfId="660" xr:uid="{00000000-0005-0000-0000-0000A3020000}"/>
    <cellStyle name="Normal 62" xfId="661" xr:uid="{00000000-0005-0000-0000-0000A4020000}"/>
    <cellStyle name="Normal 63" xfId="2" xr:uid="{00000000-0005-0000-0000-0000A5020000}"/>
    <cellStyle name="Normal 64" xfId="918" xr:uid="{00000000-0005-0000-0000-0000A6020000}"/>
    <cellStyle name="Normal 65" xfId="944" xr:uid="{00000000-0005-0000-0000-0000A7020000}"/>
    <cellStyle name="Normal 66" xfId="945" xr:uid="{00000000-0005-0000-0000-0000A8020000}"/>
    <cellStyle name="Normal 67" xfId="943" xr:uid="{00000000-0005-0000-0000-0000A9020000}"/>
    <cellStyle name="Normal 68" xfId="947" xr:uid="{00000000-0005-0000-0000-0000AA020000}"/>
    <cellStyle name="Normal 69" xfId="948" xr:uid="{00000000-0005-0000-0000-0000AB020000}"/>
    <cellStyle name="Normal 7" xfId="662" xr:uid="{00000000-0005-0000-0000-0000AC020000}"/>
    <cellStyle name="Normal 7 2" xfId="663" xr:uid="{00000000-0005-0000-0000-0000AD020000}"/>
    <cellStyle name="Normal 70" xfId="946" xr:uid="{00000000-0005-0000-0000-0000AE020000}"/>
    <cellStyle name="Normal 71" xfId="949" xr:uid="{00000000-0005-0000-0000-0000AF020000}"/>
    <cellStyle name="Normal 8" xfId="664" xr:uid="{00000000-0005-0000-0000-0000B0020000}"/>
    <cellStyle name="Normal 8 2" xfId="665" xr:uid="{00000000-0005-0000-0000-0000B1020000}"/>
    <cellStyle name="Normal 9" xfId="666" xr:uid="{00000000-0005-0000-0000-0000B2020000}"/>
    <cellStyle name="Normal 9 2" xfId="667" xr:uid="{00000000-0005-0000-0000-0000B3020000}"/>
    <cellStyle name="Normal 98" xfId="668" xr:uid="{00000000-0005-0000-0000-0000B4020000}"/>
    <cellStyle name="Normal1" xfId="669" xr:uid="{00000000-0005-0000-0000-0000B5020000}"/>
    <cellStyle name="Normal8" xfId="670" xr:uid="{00000000-0005-0000-0000-0000B6020000}"/>
    <cellStyle name="Normalny_Cennik obowiazuje od 06-08-2001 r (1)" xfId="671" xr:uid="{00000000-0005-0000-0000-0000B7020000}"/>
    <cellStyle name="Note 2" xfId="673" xr:uid="{00000000-0005-0000-0000-0000B8020000}"/>
    <cellStyle name="Note 3" xfId="674" xr:uid="{00000000-0005-0000-0000-0000B9020000}"/>
    <cellStyle name="Note 4" xfId="672" xr:uid="{00000000-0005-0000-0000-0000BA020000}"/>
    <cellStyle name="Ò_x000d_Normal_123569" xfId="675" xr:uid="{00000000-0005-0000-0000-0000BB020000}"/>
    <cellStyle name="oft Excel]_x000d__x000a_Comment=open=/f ‚ðw’è‚·‚é‚ÆAƒ†[ƒU[’è‹`ŠÖ”‚ðŠÖ”“\‚è•t‚¯‚Ìˆê——‚É“o˜^‚·‚é‚±‚Æ‚ª‚Å‚«‚Ü‚·B_x000d__x000a_Maximized" xfId="676" xr:uid="{00000000-0005-0000-0000-0000BC020000}"/>
    <cellStyle name="oft Excel]_x000d__x000a_Comment=open=/f ‚ðŽw’è‚·‚é‚ÆAƒ†[ƒU[’è‹`ŠÖ”‚ðŠÖ”“\‚è•t‚¯‚Ìˆê——‚É“o˜^‚·‚é‚±‚Æ‚ª‚Å‚«‚Ü‚·B_x000d__x000a_Maximized" xfId="677" xr:uid="{00000000-0005-0000-0000-0000BD020000}"/>
    <cellStyle name="oft Excel]_x000d__x000a_Comment=The open=/f lines load custom functions into the Paste Function list._x000d__x000a_Maximized=2_x000d__x000a_Basics=1_x000d__x000a_A" xfId="678" xr:uid="{00000000-0005-0000-0000-0000BE020000}"/>
    <cellStyle name="oft Excel]_x000d__x000a_Comment=The open=/f lines load custom functions into the Paste Function list._x000d__x000a_Maximized=3_x000d__x000a_Basics=1_x000d__x000a_A" xfId="679" xr:uid="{00000000-0005-0000-0000-0000BF020000}"/>
    <cellStyle name="omma [0]_Mktg Prog" xfId="680" xr:uid="{00000000-0005-0000-0000-0000C0020000}"/>
    <cellStyle name="ormal_Sheet1_1" xfId="681" xr:uid="{00000000-0005-0000-0000-0000C1020000}"/>
    <cellStyle name="Output 2" xfId="683" xr:uid="{00000000-0005-0000-0000-0000C2020000}"/>
    <cellStyle name="Output 3" xfId="684" xr:uid="{00000000-0005-0000-0000-0000C3020000}"/>
    <cellStyle name="Output 4" xfId="682" xr:uid="{00000000-0005-0000-0000-0000C4020000}"/>
    <cellStyle name="Pattern" xfId="685" xr:uid="{00000000-0005-0000-0000-0000C5020000}"/>
    <cellStyle name="per.style" xfId="686" xr:uid="{00000000-0005-0000-0000-0000C6020000}"/>
    <cellStyle name="Percent [0]" xfId="688" xr:uid="{00000000-0005-0000-0000-0000C7020000}"/>
    <cellStyle name="Percent [00]" xfId="689" xr:uid="{00000000-0005-0000-0000-0000C8020000}"/>
    <cellStyle name="Percent [2]" xfId="690" xr:uid="{00000000-0005-0000-0000-0000C9020000}"/>
    <cellStyle name="Percent [2] 2" xfId="691" xr:uid="{00000000-0005-0000-0000-0000CA020000}"/>
    <cellStyle name="Percent 10" xfId="687" xr:uid="{00000000-0005-0000-0000-0000CB020000}"/>
    <cellStyle name="Percent 11" xfId="941" xr:uid="{00000000-0005-0000-0000-0000CC020000}"/>
    <cellStyle name="Percent 12" xfId="922" xr:uid="{00000000-0005-0000-0000-0000CD020000}"/>
    <cellStyle name="Percent 13" xfId="942" xr:uid="{00000000-0005-0000-0000-0000CE020000}"/>
    <cellStyle name="Percent 14" xfId="920" xr:uid="{00000000-0005-0000-0000-0000CF020000}"/>
    <cellStyle name="Percent 15" xfId="939" xr:uid="{00000000-0005-0000-0000-0000D0020000}"/>
    <cellStyle name="Percent 16" xfId="919" xr:uid="{00000000-0005-0000-0000-0000D1020000}"/>
    <cellStyle name="Percent 17" xfId="940" xr:uid="{00000000-0005-0000-0000-0000D2020000}"/>
    <cellStyle name="Percent 18" xfId="921" xr:uid="{00000000-0005-0000-0000-0000D3020000}"/>
    <cellStyle name="Percent 2" xfId="692" xr:uid="{00000000-0005-0000-0000-0000D4020000}"/>
    <cellStyle name="Percent 2 2" xfId="693" xr:uid="{00000000-0005-0000-0000-0000D5020000}"/>
    <cellStyle name="Percent 2 3" xfId="694" xr:uid="{00000000-0005-0000-0000-0000D6020000}"/>
    <cellStyle name="Percent 3" xfId="695" xr:uid="{00000000-0005-0000-0000-0000D7020000}"/>
    <cellStyle name="Percent 4" xfId="696" xr:uid="{00000000-0005-0000-0000-0000D8020000}"/>
    <cellStyle name="Percent 4 2" xfId="697" xr:uid="{00000000-0005-0000-0000-0000D9020000}"/>
    <cellStyle name="Percent 5" xfId="698" xr:uid="{00000000-0005-0000-0000-0000DA020000}"/>
    <cellStyle name="Percent 5 2" xfId="699" xr:uid="{00000000-0005-0000-0000-0000DB020000}"/>
    <cellStyle name="Percent 6" xfId="700" xr:uid="{00000000-0005-0000-0000-0000DC020000}"/>
    <cellStyle name="Percent 7" xfId="701" xr:uid="{00000000-0005-0000-0000-0000DD020000}"/>
    <cellStyle name="Percent 8" xfId="702" xr:uid="{00000000-0005-0000-0000-0000DE020000}"/>
    <cellStyle name="Percent 9" xfId="703" xr:uid="{00000000-0005-0000-0000-0000DF020000}"/>
    <cellStyle name="PERCENTAGE" xfId="704" xr:uid="{00000000-0005-0000-0000-0000E0020000}"/>
    <cellStyle name="PrePop Currency (0)" xfId="705" xr:uid="{00000000-0005-0000-0000-0000E1020000}"/>
    <cellStyle name="PrePop Currency (2)" xfId="706" xr:uid="{00000000-0005-0000-0000-0000E2020000}"/>
    <cellStyle name="PrePop Units (0)" xfId="707" xr:uid="{00000000-0005-0000-0000-0000E3020000}"/>
    <cellStyle name="PrePop Units (1)" xfId="708" xr:uid="{00000000-0005-0000-0000-0000E4020000}"/>
    <cellStyle name="PrePop Units (2)" xfId="709" xr:uid="{00000000-0005-0000-0000-0000E5020000}"/>
    <cellStyle name="pricing" xfId="710" xr:uid="{00000000-0005-0000-0000-0000E6020000}"/>
    <cellStyle name="PSChar" xfId="711" xr:uid="{00000000-0005-0000-0000-0000E7020000}"/>
    <cellStyle name="PSHeading" xfId="712" xr:uid="{00000000-0005-0000-0000-0000E8020000}"/>
    <cellStyle name="regstoresfromspecstores" xfId="713" xr:uid="{00000000-0005-0000-0000-0000E9020000}"/>
    <cellStyle name="RevList" xfId="714" xr:uid="{00000000-0005-0000-0000-0000EA020000}"/>
    <cellStyle name="rlink_tiªn l­în_x001b_Hyperlink_TONG HOP KINH PHI" xfId="715" xr:uid="{00000000-0005-0000-0000-0000EB020000}"/>
    <cellStyle name="rmal_ADAdot" xfId="716" xr:uid="{00000000-0005-0000-0000-0000EC020000}"/>
    <cellStyle name="S—_x0008_" xfId="717" xr:uid="{00000000-0005-0000-0000-0000ED020000}"/>
    <cellStyle name="s]_x000d__x000a_spooler=yes_x000d__x000a_load=_x000d__x000a_Beep=yes_x000d__x000a_NullPort=None_x000d__x000a_BorderWidth=3_x000d__x000a_CursorBlinkRate=1200_x000d__x000a_DoubleClickSpeed=452_x000d__x000a_Programs=co" xfId="718" xr:uid="{00000000-0005-0000-0000-0000EE020000}"/>
    <cellStyle name="SAPBEXaggData" xfId="719" xr:uid="{00000000-0005-0000-0000-0000EF020000}"/>
    <cellStyle name="SAPBEXaggDataEmph" xfId="720" xr:uid="{00000000-0005-0000-0000-0000F0020000}"/>
    <cellStyle name="SAPBEXaggItem" xfId="721" xr:uid="{00000000-0005-0000-0000-0000F1020000}"/>
    <cellStyle name="SAPBEXchaText" xfId="722" xr:uid="{00000000-0005-0000-0000-0000F2020000}"/>
    <cellStyle name="SAPBEXexcBad7" xfId="723" xr:uid="{00000000-0005-0000-0000-0000F3020000}"/>
    <cellStyle name="SAPBEXexcBad8" xfId="724" xr:uid="{00000000-0005-0000-0000-0000F4020000}"/>
    <cellStyle name="SAPBEXexcBad9" xfId="725" xr:uid="{00000000-0005-0000-0000-0000F5020000}"/>
    <cellStyle name="SAPBEXexcCritical4" xfId="726" xr:uid="{00000000-0005-0000-0000-0000F6020000}"/>
    <cellStyle name="SAPBEXexcCritical5" xfId="727" xr:uid="{00000000-0005-0000-0000-0000F7020000}"/>
    <cellStyle name="SAPBEXexcCritical6" xfId="728" xr:uid="{00000000-0005-0000-0000-0000F8020000}"/>
    <cellStyle name="SAPBEXexcGood1" xfId="729" xr:uid="{00000000-0005-0000-0000-0000F9020000}"/>
    <cellStyle name="SAPBEXexcGood2" xfId="730" xr:uid="{00000000-0005-0000-0000-0000FA020000}"/>
    <cellStyle name="SAPBEXexcGood3" xfId="731" xr:uid="{00000000-0005-0000-0000-0000FB020000}"/>
    <cellStyle name="SAPBEXfilterDrill" xfId="732" xr:uid="{00000000-0005-0000-0000-0000FC020000}"/>
    <cellStyle name="SAPBEXfilterItem" xfId="733" xr:uid="{00000000-0005-0000-0000-0000FD020000}"/>
    <cellStyle name="SAPBEXfilterText" xfId="734" xr:uid="{00000000-0005-0000-0000-0000FE020000}"/>
    <cellStyle name="SAPBEXformats" xfId="735" xr:uid="{00000000-0005-0000-0000-0000FF020000}"/>
    <cellStyle name="SAPBEXheaderItem" xfId="736" xr:uid="{00000000-0005-0000-0000-000000030000}"/>
    <cellStyle name="SAPBEXheaderText" xfId="737" xr:uid="{00000000-0005-0000-0000-000001030000}"/>
    <cellStyle name="SAPBEXresData" xfId="738" xr:uid="{00000000-0005-0000-0000-000002030000}"/>
    <cellStyle name="SAPBEXresDataEmph" xfId="739" xr:uid="{00000000-0005-0000-0000-000003030000}"/>
    <cellStyle name="SAPBEXresItem" xfId="740" xr:uid="{00000000-0005-0000-0000-000004030000}"/>
    <cellStyle name="SAPBEXstdData" xfId="741" xr:uid="{00000000-0005-0000-0000-000005030000}"/>
    <cellStyle name="SAPBEXstdDataEmph" xfId="742" xr:uid="{00000000-0005-0000-0000-000006030000}"/>
    <cellStyle name="SAPBEXstdItem" xfId="743" xr:uid="{00000000-0005-0000-0000-000007030000}"/>
    <cellStyle name="SAPBEXtitle" xfId="744" xr:uid="{00000000-0005-0000-0000-000008030000}"/>
    <cellStyle name="SAPBEXundefined" xfId="745" xr:uid="{00000000-0005-0000-0000-000009030000}"/>
    <cellStyle name="serJet 1200 Series PCL 6" xfId="746" xr:uid="{00000000-0005-0000-0000-00000A030000}"/>
    <cellStyle name="SHADEDSTORES" xfId="747" xr:uid="{00000000-0005-0000-0000-00000B030000}"/>
    <cellStyle name="songuyen" xfId="748" xr:uid="{00000000-0005-0000-0000-00000C030000}"/>
    <cellStyle name="specstores" xfId="749" xr:uid="{00000000-0005-0000-0000-00000D030000}"/>
    <cellStyle name="Standard_AAbgleich" xfId="750" xr:uid="{00000000-0005-0000-0000-00000E030000}"/>
    <cellStyle name="STTDG" xfId="751" xr:uid="{00000000-0005-0000-0000-00000F030000}"/>
    <cellStyle name="Style 1" xfId="752" xr:uid="{00000000-0005-0000-0000-000010030000}"/>
    <cellStyle name="Style 1 2" xfId="753" xr:uid="{00000000-0005-0000-0000-000011030000}"/>
    <cellStyle name="Style 10" xfId="754" xr:uid="{00000000-0005-0000-0000-000012030000}"/>
    <cellStyle name="Style 11" xfId="755" xr:uid="{00000000-0005-0000-0000-000013030000}"/>
    <cellStyle name="Style 12" xfId="756" xr:uid="{00000000-0005-0000-0000-000014030000}"/>
    <cellStyle name="Style 13" xfId="757" xr:uid="{00000000-0005-0000-0000-000015030000}"/>
    <cellStyle name="Style 14" xfId="758" xr:uid="{00000000-0005-0000-0000-000016030000}"/>
    <cellStyle name="Style 15" xfId="759" xr:uid="{00000000-0005-0000-0000-000017030000}"/>
    <cellStyle name="Style 16" xfId="760" xr:uid="{00000000-0005-0000-0000-000018030000}"/>
    <cellStyle name="Style 17" xfId="761" xr:uid="{00000000-0005-0000-0000-000019030000}"/>
    <cellStyle name="Style 18" xfId="762" xr:uid="{00000000-0005-0000-0000-00001A030000}"/>
    <cellStyle name="Style 19" xfId="763" xr:uid="{00000000-0005-0000-0000-00001B030000}"/>
    <cellStyle name="Style 2" xfId="764" xr:uid="{00000000-0005-0000-0000-00001C030000}"/>
    <cellStyle name="Style 20" xfId="765" xr:uid="{00000000-0005-0000-0000-00001D030000}"/>
    <cellStyle name="Style 21" xfId="766" xr:uid="{00000000-0005-0000-0000-00001E030000}"/>
    <cellStyle name="Style 22" xfId="767" xr:uid="{00000000-0005-0000-0000-00001F030000}"/>
    <cellStyle name="Style 23" xfId="768" xr:uid="{00000000-0005-0000-0000-000020030000}"/>
    <cellStyle name="Style 23 2" xfId="769" xr:uid="{00000000-0005-0000-0000-000021030000}"/>
    <cellStyle name="Style 24" xfId="770" xr:uid="{00000000-0005-0000-0000-000022030000}"/>
    <cellStyle name="Style 24 2" xfId="771" xr:uid="{00000000-0005-0000-0000-000023030000}"/>
    <cellStyle name="Style 25" xfId="772" xr:uid="{00000000-0005-0000-0000-000024030000}"/>
    <cellStyle name="Style 25 2" xfId="773" xr:uid="{00000000-0005-0000-0000-000025030000}"/>
    <cellStyle name="Style 26" xfId="774" xr:uid="{00000000-0005-0000-0000-000026030000}"/>
    <cellStyle name="Style 26 2" xfId="775" xr:uid="{00000000-0005-0000-0000-000027030000}"/>
    <cellStyle name="Style 27" xfId="776" xr:uid="{00000000-0005-0000-0000-000028030000}"/>
    <cellStyle name="Style 27 2" xfId="777" xr:uid="{00000000-0005-0000-0000-000029030000}"/>
    <cellStyle name="Style 28" xfId="778" xr:uid="{00000000-0005-0000-0000-00002A030000}"/>
    <cellStyle name="Style 28 2" xfId="779" xr:uid="{00000000-0005-0000-0000-00002B030000}"/>
    <cellStyle name="Style 29" xfId="780" xr:uid="{00000000-0005-0000-0000-00002C030000}"/>
    <cellStyle name="Style 29 2" xfId="781" xr:uid="{00000000-0005-0000-0000-00002D030000}"/>
    <cellStyle name="Style 3" xfId="782" xr:uid="{00000000-0005-0000-0000-00002E030000}"/>
    <cellStyle name="Style 30" xfId="783" xr:uid="{00000000-0005-0000-0000-00002F030000}"/>
    <cellStyle name="Style 31" xfId="784" xr:uid="{00000000-0005-0000-0000-000030030000}"/>
    <cellStyle name="Style 32" xfId="785" xr:uid="{00000000-0005-0000-0000-000031030000}"/>
    <cellStyle name="Style 33" xfId="786" xr:uid="{00000000-0005-0000-0000-000032030000}"/>
    <cellStyle name="Style 34" xfId="787" xr:uid="{00000000-0005-0000-0000-000033030000}"/>
    <cellStyle name="Style 35" xfId="788" xr:uid="{00000000-0005-0000-0000-000034030000}"/>
    <cellStyle name="Style 36" xfId="789" xr:uid="{00000000-0005-0000-0000-000035030000}"/>
    <cellStyle name="Style 37" xfId="790" xr:uid="{00000000-0005-0000-0000-000036030000}"/>
    <cellStyle name="Style 38" xfId="791" xr:uid="{00000000-0005-0000-0000-000037030000}"/>
    <cellStyle name="Style 39" xfId="792" xr:uid="{00000000-0005-0000-0000-000038030000}"/>
    <cellStyle name="Style 4" xfId="793" xr:uid="{00000000-0005-0000-0000-000039030000}"/>
    <cellStyle name="Style 40" xfId="794" xr:uid="{00000000-0005-0000-0000-00003A030000}"/>
    <cellStyle name="Style 41" xfId="795" xr:uid="{00000000-0005-0000-0000-00003B030000}"/>
    <cellStyle name="Style 42" xfId="796" xr:uid="{00000000-0005-0000-0000-00003C030000}"/>
    <cellStyle name="Style 43" xfId="797" xr:uid="{00000000-0005-0000-0000-00003D030000}"/>
    <cellStyle name="Style 44" xfId="798" xr:uid="{00000000-0005-0000-0000-00003E030000}"/>
    <cellStyle name="Style 45" xfId="799" xr:uid="{00000000-0005-0000-0000-00003F030000}"/>
    <cellStyle name="Style 46" xfId="800" xr:uid="{00000000-0005-0000-0000-000040030000}"/>
    <cellStyle name="Style 47" xfId="801" xr:uid="{00000000-0005-0000-0000-000041030000}"/>
    <cellStyle name="Style 48" xfId="802" xr:uid="{00000000-0005-0000-0000-000042030000}"/>
    <cellStyle name="Style 49" xfId="803" xr:uid="{00000000-0005-0000-0000-000043030000}"/>
    <cellStyle name="Style 5" xfId="804" xr:uid="{00000000-0005-0000-0000-000044030000}"/>
    <cellStyle name="Style 50" xfId="805" xr:uid="{00000000-0005-0000-0000-000045030000}"/>
    <cellStyle name="Style 6" xfId="806" xr:uid="{00000000-0005-0000-0000-000046030000}"/>
    <cellStyle name="Style 7" xfId="807" xr:uid="{00000000-0005-0000-0000-000047030000}"/>
    <cellStyle name="Style 8" xfId="808" xr:uid="{00000000-0005-0000-0000-000048030000}"/>
    <cellStyle name="Style 9" xfId="809" xr:uid="{00000000-0005-0000-0000-000049030000}"/>
    <cellStyle name="subhead" xfId="810" xr:uid="{00000000-0005-0000-0000-00004A030000}"/>
    <cellStyle name="Subtotal" xfId="811" xr:uid="{00000000-0005-0000-0000-00004B030000}"/>
    <cellStyle name="T" xfId="812" xr:uid="{00000000-0005-0000-0000-00004C030000}"/>
    <cellStyle name="T_BBTNG-06" xfId="813" xr:uid="{00000000-0005-0000-0000-00004D030000}"/>
    <cellStyle name="T_Book1" xfId="814" xr:uid="{00000000-0005-0000-0000-00004E030000}"/>
    <cellStyle name="T_Book1_Hang Tom goi9 9-07(Cau 12 sua)" xfId="815" xr:uid="{00000000-0005-0000-0000-00004F030000}"/>
    <cellStyle name="T_Book1_Khoi luong chinh Hang Tom" xfId="816" xr:uid="{00000000-0005-0000-0000-000050030000}"/>
    <cellStyle name="T_du toan dieu chinh  20-8-2006" xfId="817" xr:uid="{00000000-0005-0000-0000-000051030000}"/>
    <cellStyle name="T_Me_Tri_6_07" xfId="818" xr:uid="{00000000-0005-0000-0000-000052030000}"/>
    <cellStyle name="T_N2 thay dat (N1-1)" xfId="819" xr:uid="{00000000-0005-0000-0000-000053030000}"/>
    <cellStyle name="T_QT CTMT  2009 goi Bo (NS)" xfId="820" xr:uid="{00000000-0005-0000-0000-000054030000}"/>
    <cellStyle name="T_QT CTMT  2009 goi Bo (NS) 2" xfId="821" xr:uid="{00000000-0005-0000-0000-000055030000}"/>
    <cellStyle name="T_QT NAM2009 KHO BAC" xfId="822" xr:uid="{00000000-0005-0000-0000-000056030000}"/>
    <cellStyle name="T_QT NS năm 2010 (NS)" xfId="823" xr:uid="{00000000-0005-0000-0000-000057030000}"/>
    <cellStyle name="T_QT NS năm 2010 (NS) 2" xfId="824" xr:uid="{00000000-0005-0000-0000-000058030000}"/>
    <cellStyle name="T_Seagame(BTL)" xfId="825" xr:uid="{00000000-0005-0000-0000-000059030000}"/>
    <cellStyle name="T_tham_tra_du_toan" xfId="826" xr:uid="{00000000-0005-0000-0000-00005A030000}"/>
    <cellStyle name="T_Tong hop VON 2009 DIEP" xfId="827" xr:uid="{00000000-0005-0000-0000-00005B030000}"/>
    <cellStyle name="T_Tong hop VON 2009 DIEP 2" xfId="828" xr:uid="{00000000-0005-0000-0000-00005C030000}"/>
    <cellStyle name="T_ÿÿÿÿÿ" xfId="829" xr:uid="{00000000-0005-0000-0000-00005D030000}"/>
    <cellStyle name="Text Indent A" xfId="830" xr:uid="{00000000-0005-0000-0000-00005E030000}"/>
    <cellStyle name="Text Indent B" xfId="831" xr:uid="{00000000-0005-0000-0000-00005F030000}"/>
    <cellStyle name="Text Indent C" xfId="832" xr:uid="{00000000-0005-0000-0000-000060030000}"/>
    <cellStyle name="th" xfId="833" xr:uid="{00000000-0005-0000-0000-000061030000}"/>
    <cellStyle name="than" xfId="834" xr:uid="{00000000-0005-0000-0000-000062030000}"/>
    <cellStyle name="þ_x001d_ð¤_x000c_¯þ_x0014__x000d_¨þU_x0001_À_x0004_ _x0015__x000f__x0001__x0001_" xfId="835" xr:uid="{00000000-0005-0000-0000-000063030000}"/>
    <cellStyle name="þ_x001d_ð·_x000c_æþ'_x000d_ßþU_x0001_Ø_x0005_ü_x0014__x0007__x0001__x0001_" xfId="836" xr:uid="{00000000-0005-0000-0000-000064030000}"/>
    <cellStyle name="þ_x001d_ðK_x000c_Fý_x001b__x000d_9ýU_x0001_Ð_x0008_¦)_x0007__x0001__x0001_" xfId="837" xr:uid="{00000000-0005-0000-0000-000065030000}"/>
    <cellStyle name="thuong-10" xfId="838" xr:uid="{00000000-0005-0000-0000-000066030000}"/>
    <cellStyle name="thuong-11" xfId="839" xr:uid="{00000000-0005-0000-0000-000067030000}"/>
    <cellStyle name="Thuyet minh" xfId="840" xr:uid="{00000000-0005-0000-0000-000068030000}"/>
    <cellStyle name="Times New Roman" xfId="841" xr:uid="{00000000-0005-0000-0000-000069030000}"/>
    <cellStyle name="tit1" xfId="842" xr:uid="{00000000-0005-0000-0000-00006A030000}"/>
    <cellStyle name="tit2" xfId="843" xr:uid="{00000000-0005-0000-0000-00006B030000}"/>
    <cellStyle name="tit3" xfId="844" xr:uid="{00000000-0005-0000-0000-00006C030000}"/>
    <cellStyle name="tit4" xfId="845" xr:uid="{00000000-0005-0000-0000-00006D030000}"/>
    <cellStyle name="Title 2" xfId="847" xr:uid="{00000000-0005-0000-0000-00006E030000}"/>
    <cellStyle name="Title 3" xfId="848" xr:uid="{00000000-0005-0000-0000-00006F030000}"/>
    <cellStyle name="Title 4" xfId="846" xr:uid="{00000000-0005-0000-0000-000070030000}"/>
    <cellStyle name="Tongcong" xfId="849" xr:uid="{00000000-0005-0000-0000-000071030000}"/>
    <cellStyle name="Total 2" xfId="851" xr:uid="{00000000-0005-0000-0000-000072030000}"/>
    <cellStyle name="Total 2 2" xfId="852" xr:uid="{00000000-0005-0000-0000-000073030000}"/>
    <cellStyle name="Total 2 3" xfId="853" xr:uid="{00000000-0005-0000-0000-000074030000}"/>
    <cellStyle name="Total 3" xfId="854" xr:uid="{00000000-0005-0000-0000-000075030000}"/>
    <cellStyle name="Total 4" xfId="855" xr:uid="{00000000-0005-0000-0000-000076030000}"/>
    <cellStyle name="Total 5" xfId="850" xr:uid="{00000000-0005-0000-0000-000077030000}"/>
    <cellStyle name="Tusental (0)_pldt" xfId="856" xr:uid="{00000000-0005-0000-0000-000078030000}"/>
    <cellStyle name="Tusental_pldt" xfId="857" xr:uid="{00000000-0005-0000-0000-000079030000}"/>
    <cellStyle name="Valuta (0)_pldt" xfId="858" xr:uid="{00000000-0005-0000-0000-00007A030000}"/>
    <cellStyle name="Valuta_pldt" xfId="859" xr:uid="{00000000-0005-0000-0000-00007B030000}"/>
    <cellStyle name="viet" xfId="860" xr:uid="{00000000-0005-0000-0000-00007C030000}"/>
    <cellStyle name="viet 2" xfId="861" xr:uid="{00000000-0005-0000-0000-00007D030000}"/>
    <cellStyle name="viet2" xfId="862" xr:uid="{00000000-0005-0000-0000-00007E030000}"/>
    <cellStyle name="VN new romanNormal" xfId="863" xr:uid="{00000000-0005-0000-0000-00007F030000}"/>
    <cellStyle name="VN new romanNormal 2" xfId="864" xr:uid="{00000000-0005-0000-0000-000080030000}"/>
    <cellStyle name="Vn Time 13" xfId="865" xr:uid="{00000000-0005-0000-0000-000081030000}"/>
    <cellStyle name="Vn Time 14" xfId="866" xr:uid="{00000000-0005-0000-0000-000082030000}"/>
    <cellStyle name="VN time new roman" xfId="867" xr:uid="{00000000-0005-0000-0000-000083030000}"/>
    <cellStyle name="VN time new roman 2" xfId="868" xr:uid="{00000000-0005-0000-0000-000084030000}"/>
    <cellStyle name="vnbo" xfId="869" xr:uid="{00000000-0005-0000-0000-000085030000}"/>
    <cellStyle name="vnhead1" xfId="870" xr:uid="{00000000-0005-0000-0000-000086030000}"/>
    <cellStyle name="vnhead2" xfId="871" xr:uid="{00000000-0005-0000-0000-000087030000}"/>
    <cellStyle name="vnhead3" xfId="872" xr:uid="{00000000-0005-0000-0000-000088030000}"/>
    <cellStyle name="vnhead4" xfId="873" xr:uid="{00000000-0005-0000-0000-000089030000}"/>
    <cellStyle name="vntxt1" xfId="874" xr:uid="{00000000-0005-0000-0000-00008A030000}"/>
    <cellStyle name="vntxt2" xfId="875" xr:uid="{00000000-0005-0000-0000-00008B030000}"/>
    <cellStyle name="Währung [0]_ALLE_ITEMS_280800_EV_NL" xfId="876" xr:uid="{00000000-0005-0000-0000-00008C030000}"/>
    <cellStyle name="Währung_AKE_100N" xfId="877" xr:uid="{00000000-0005-0000-0000-00008D030000}"/>
    <cellStyle name="Walutowy [0]_Invoices2001Slovakia" xfId="878" xr:uid="{00000000-0005-0000-0000-00008E030000}"/>
    <cellStyle name="Walutowy_Invoices2001Slovakia" xfId="879" xr:uid="{00000000-0005-0000-0000-00008F030000}"/>
    <cellStyle name="Warning Text 2" xfId="881" xr:uid="{00000000-0005-0000-0000-000090030000}"/>
    <cellStyle name="Warning Text 3" xfId="882" xr:uid="{00000000-0005-0000-0000-000091030000}"/>
    <cellStyle name="Warning Text 4" xfId="880" xr:uid="{00000000-0005-0000-0000-000092030000}"/>
    <cellStyle name="xuan" xfId="883" xr:uid="{00000000-0005-0000-0000-000093030000}"/>
    <cellStyle name=" [0.00]_ Att. 1- Cover" xfId="884" xr:uid="{00000000-0005-0000-0000-000094030000}"/>
    <cellStyle name="_ Att. 1- Cover" xfId="885" xr:uid="{00000000-0005-0000-0000-000095030000}"/>
    <cellStyle name="?_ Att. 1- Cover" xfId="886" xr:uid="{00000000-0005-0000-0000-000096030000}"/>
    <cellStyle name="똿뗦먛귟 [0.00]_PRODUCT DETAIL Q1" xfId="887" xr:uid="{00000000-0005-0000-0000-000097030000}"/>
    <cellStyle name="똿뗦먛귟_PRODUCT DETAIL Q1" xfId="888" xr:uid="{00000000-0005-0000-0000-000098030000}"/>
    <cellStyle name="믅됞 [0.00]_PRODUCT DETAIL Q1" xfId="889" xr:uid="{00000000-0005-0000-0000-000099030000}"/>
    <cellStyle name="믅됞_PRODUCT DETAIL Q1" xfId="890" xr:uid="{00000000-0005-0000-0000-00009A030000}"/>
    <cellStyle name="백분율_95" xfId="891" xr:uid="{00000000-0005-0000-0000-00009B030000}"/>
    <cellStyle name="뷭?_BOOKSHIP" xfId="892" xr:uid="{00000000-0005-0000-0000-00009C030000}"/>
    <cellStyle name="안건회계법인" xfId="893" xr:uid="{00000000-0005-0000-0000-00009D030000}"/>
    <cellStyle name="콤마 [ - 유형1" xfId="894" xr:uid="{00000000-0005-0000-0000-00009E030000}"/>
    <cellStyle name="콤마 [ - 유형2" xfId="895" xr:uid="{00000000-0005-0000-0000-00009F030000}"/>
    <cellStyle name="콤마 [ - 유형3" xfId="896" xr:uid="{00000000-0005-0000-0000-0000A0030000}"/>
    <cellStyle name="콤마 [ - 유형4" xfId="897" xr:uid="{00000000-0005-0000-0000-0000A1030000}"/>
    <cellStyle name="콤마 [ - 유형5" xfId="898" xr:uid="{00000000-0005-0000-0000-0000A2030000}"/>
    <cellStyle name="콤마 [ - 유형6" xfId="899" xr:uid="{00000000-0005-0000-0000-0000A3030000}"/>
    <cellStyle name="콤마 [ - 유형7" xfId="900" xr:uid="{00000000-0005-0000-0000-0000A4030000}"/>
    <cellStyle name="콤마 [ - 유형8" xfId="901" xr:uid="{00000000-0005-0000-0000-0000A5030000}"/>
    <cellStyle name="콤마 [0]_ 비목별 월별기술 " xfId="902" xr:uid="{00000000-0005-0000-0000-0000A6030000}"/>
    <cellStyle name="콤마_ 비목별 월별기술 " xfId="903" xr:uid="{00000000-0005-0000-0000-0000A7030000}"/>
    <cellStyle name="통화 [0]_1" xfId="904" xr:uid="{00000000-0005-0000-0000-0000A8030000}"/>
    <cellStyle name="통화_1" xfId="905" xr:uid="{00000000-0005-0000-0000-0000A9030000}"/>
    <cellStyle name="표준_ 97년 경영분석(안)" xfId="906" xr:uid="{00000000-0005-0000-0000-0000AA030000}"/>
    <cellStyle name="一般_00Q3902REV.1" xfId="907" xr:uid="{00000000-0005-0000-0000-0000AB030000}"/>
    <cellStyle name="千分位[0]_00Q3902REV.1" xfId="908" xr:uid="{00000000-0005-0000-0000-0000AC030000}"/>
    <cellStyle name="千分位_00Q3902REV.1" xfId="909" xr:uid="{00000000-0005-0000-0000-0000AD030000}"/>
    <cellStyle name="桁区切り [0.00]_BE-BQ" xfId="910" xr:uid="{00000000-0005-0000-0000-0000AE030000}"/>
    <cellStyle name="桁区切り_BE-BQ" xfId="911" xr:uid="{00000000-0005-0000-0000-0000AF030000}"/>
    <cellStyle name="標準_(A1)BOQ " xfId="912" xr:uid="{00000000-0005-0000-0000-0000B0030000}"/>
    <cellStyle name="貨幣 [0]_00Q3902REV.1" xfId="913" xr:uid="{00000000-0005-0000-0000-0000B1030000}"/>
    <cellStyle name="貨幣[0]_BRE" xfId="914" xr:uid="{00000000-0005-0000-0000-0000B2030000}"/>
    <cellStyle name="貨幣_00Q3902REV.1" xfId="915" xr:uid="{00000000-0005-0000-0000-0000B3030000}"/>
    <cellStyle name="通貨 [0.00]_BE-BQ" xfId="916" xr:uid="{00000000-0005-0000-0000-0000B4030000}"/>
    <cellStyle name="通貨_BE-BQ" xfId="917" xr:uid="{00000000-0005-0000-0000-0000B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\ngan%20sach%20huyen\baocao%20Moc%20Hoa%20moi\Nam%202024\Quy&#7871;t%20to&#225;n%202023\tr&#236;nh%20ph&#234;%20duy&#7879;t%20Quyet%20toan%202023%20HDND.xls" TargetMode="External"/><Relationship Id="rId1" Type="http://schemas.openxmlformats.org/officeDocument/2006/relationships/externalLinkPath" Target="/D/ngan%20sach%20huyen/baocao%20Moc%20Hoa%20moi/Nam%202024/Quy&#7871;t%20to&#225;n%202023/tr&#236;nh%20ph&#234;%20duy&#7879;t%20Quyet%20toan%202023%20HD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xz"/>
      <sheetName val="Sheet3"/>
      <sheetName val="BS 48"/>
      <sheetName val="BS 49"/>
      <sheetName val="BS 50"/>
      <sheetName val="BS 51"/>
      <sheetName val="BS 52"/>
      <sheetName val="BS 53"/>
      <sheetName val="BS 54"/>
      <sheetName val="BS 55"/>
      <sheetName val="BS 56"/>
      <sheetName val="BS 57"/>
      <sheetName val="BS 58"/>
      <sheetName val="BS 59"/>
      <sheetName val="BS 60"/>
      <sheetName val="BS 61"/>
      <sheetName val="BS 62"/>
      <sheetName val="BS 63"/>
      <sheetName val="BS 64"/>
      <sheetName val="ketdu-H+X"/>
      <sheetName val="thuyet minh quyet toan"/>
    </sheetNames>
    <sheetDataSet>
      <sheetData sheetId="0" refreshError="1"/>
      <sheetData sheetId="1"/>
      <sheetData sheetId="2"/>
      <sheetData sheetId="3"/>
      <sheetData sheetId="4"/>
      <sheetData sheetId="5">
        <row r="17">
          <cell r="D17">
            <v>19706084828</v>
          </cell>
        </row>
        <row r="18">
          <cell r="D18">
            <v>19952342390</v>
          </cell>
        </row>
        <row r="20">
          <cell r="D20">
            <v>16829441811</v>
          </cell>
        </row>
      </sheetData>
      <sheetData sheetId="6"/>
      <sheetData sheetId="7">
        <row r="37">
          <cell r="G3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8"/>
  <sheetViews>
    <sheetView workbookViewId="0">
      <selection activeCell="H32" sqref="H32"/>
    </sheetView>
  </sheetViews>
  <sheetFormatPr defaultColWidth="9.109375" defaultRowHeight="13.8"/>
  <cols>
    <col min="1" max="1" width="9.109375" style="1"/>
    <col min="2" max="2" width="28.5546875" style="1" customWidth="1"/>
    <col min="3" max="4" width="13.44140625" style="1" bestFit="1" customWidth="1"/>
    <col min="5" max="5" width="12.33203125" style="1" bestFit="1" customWidth="1"/>
    <col min="6" max="7" width="13.33203125" style="1" customWidth="1"/>
    <col min="8" max="8" width="12.33203125" style="1" customWidth="1"/>
    <col min="9" max="9" width="13.44140625" style="1" bestFit="1" customWidth="1"/>
    <col min="10" max="10" width="13.33203125" style="1" customWidth="1"/>
    <col min="11" max="13" width="12.33203125" style="1" bestFit="1" customWidth="1"/>
    <col min="14" max="14" width="10.6640625" style="1" customWidth="1"/>
    <col min="15" max="15" width="5.6640625" style="1" customWidth="1"/>
    <col min="16" max="17" width="5.33203125" style="1" customWidth="1"/>
    <col min="18" max="16384" width="9.109375" style="1"/>
  </cols>
  <sheetData>
    <row r="1" spans="1:17" ht="15" customHeight="1">
      <c r="A1" s="216" t="s">
        <v>198</v>
      </c>
      <c r="B1" s="216"/>
      <c r="N1" s="216" t="s">
        <v>79</v>
      </c>
      <c r="O1" s="216"/>
      <c r="P1" s="216"/>
      <c r="Q1" s="216"/>
    </row>
    <row r="2" spans="1:17">
      <c r="A2" s="204" t="s">
        <v>248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>
      <c r="A3" s="205" t="str">
        <f>'96'!A4:E4</f>
        <v>(Kèm theo Quyết định số 1331/QĐ-UBND ngày 04/7/2024 của UBND huyện Mộc Hóa)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7" ht="18" thickBot="1">
      <c r="A4" s="48"/>
      <c r="B4" s="48"/>
      <c r="C4" s="48"/>
      <c r="D4" s="48"/>
      <c r="E4" s="48"/>
      <c r="F4" s="48"/>
      <c r="G4" s="48"/>
      <c r="H4" s="48"/>
      <c r="I4" s="48"/>
      <c r="J4" s="48"/>
      <c r="K4" s="231" t="s">
        <v>83</v>
      </c>
      <c r="L4" s="231"/>
      <c r="M4" s="231"/>
      <c r="N4" s="231"/>
      <c r="O4" s="231"/>
      <c r="P4" s="231"/>
      <c r="Q4" s="231"/>
    </row>
    <row r="5" spans="1:17" s="59" customFormat="1" ht="19.5" customHeight="1" thickBot="1">
      <c r="A5" s="219" t="s">
        <v>133</v>
      </c>
      <c r="B5" s="219" t="s">
        <v>163</v>
      </c>
      <c r="C5" s="225" t="s">
        <v>277</v>
      </c>
      <c r="D5" s="225"/>
      <c r="E5" s="225"/>
      <c r="F5" s="225" t="s">
        <v>278</v>
      </c>
      <c r="G5" s="225"/>
      <c r="H5" s="225"/>
      <c r="I5" s="225"/>
      <c r="J5" s="225"/>
      <c r="K5" s="225"/>
      <c r="L5" s="225"/>
      <c r="M5" s="225"/>
      <c r="N5" s="225"/>
      <c r="O5" s="225" t="s">
        <v>5</v>
      </c>
      <c r="P5" s="225"/>
      <c r="Q5" s="225"/>
    </row>
    <row r="6" spans="1:17" s="59" customFormat="1" ht="17.25" customHeight="1" thickBot="1">
      <c r="A6" s="219"/>
      <c r="B6" s="219"/>
      <c r="C6" s="224" t="s">
        <v>77</v>
      </c>
      <c r="D6" s="225" t="s">
        <v>80</v>
      </c>
      <c r="E6" s="225"/>
      <c r="F6" s="219" t="s">
        <v>199</v>
      </c>
      <c r="G6" s="225" t="s">
        <v>80</v>
      </c>
      <c r="H6" s="225"/>
      <c r="I6" s="225" t="s">
        <v>200</v>
      </c>
      <c r="J6" s="225"/>
      <c r="K6" s="225"/>
      <c r="L6" s="225" t="s">
        <v>201</v>
      </c>
      <c r="M6" s="225"/>
      <c r="N6" s="225"/>
      <c r="O6" s="219" t="s">
        <v>77</v>
      </c>
      <c r="P6" s="219" t="s">
        <v>202</v>
      </c>
      <c r="Q6" s="219" t="s">
        <v>203</v>
      </c>
    </row>
    <row r="7" spans="1:17" s="59" customFormat="1" ht="60.75" customHeight="1" thickBot="1">
      <c r="A7" s="219"/>
      <c r="B7" s="219"/>
      <c r="C7" s="224"/>
      <c r="D7" s="142" t="s">
        <v>202</v>
      </c>
      <c r="E7" s="142" t="s">
        <v>203</v>
      </c>
      <c r="F7" s="219"/>
      <c r="G7" s="142" t="s">
        <v>202</v>
      </c>
      <c r="H7" s="142" t="s">
        <v>203</v>
      </c>
      <c r="I7" s="142" t="s">
        <v>77</v>
      </c>
      <c r="J7" s="142" t="s">
        <v>202</v>
      </c>
      <c r="K7" s="142" t="s">
        <v>203</v>
      </c>
      <c r="L7" s="135" t="s">
        <v>77</v>
      </c>
      <c r="M7" s="142" t="s">
        <v>202</v>
      </c>
      <c r="N7" s="142" t="s">
        <v>203</v>
      </c>
      <c r="O7" s="219"/>
      <c r="P7" s="219"/>
      <c r="Q7" s="219"/>
    </row>
    <row r="8" spans="1:17" s="62" customFormat="1" ht="23.25" customHeight="1">
      <c r="A8" s="123"/>
      <c r="B8" s="124" t="s">
        <v>77</v>
      </c>
      <c r="C8" s="61">
        <f>C9+C30</f>
        <v>20410865000</v>
      </c>
      <c r="D8" s="61">
        <f>D9+D30</f>
        <v>16947000000</v>
      </c>
      <c r="E8" s="61">
        <f>E9+E30</f>
        <v>3463865000</v>
      </c>
      <c r="F8" s="61">
        <f t="shared" ref="F8:N8" si="0">+F9+F38+F30</f>
        <v>18432018657</v>
      </c>
      <c r="G8" s="61">
        <f t="shared" si="0"/>
        <v>16829441811</v>
      </c>
      <c r="H8" s="61">
        <f t="shared" si="0"/>
        <v>1602576846</v>
      </c>
      <c r="I8" s="61">
        <f t="shared" si="0"/>
        <v>17890086607</v>
      </c>
      <c r="J8" s="61">
        <f t="shared" si="0"/>
        <v>16829441811</v>
      </c>
      <c r="K8" s="61">
        <f t="shared" si="0"/>
        <v>1060644796</v>
      </c>
      <c r="L8" s="61">
        <f t="shared" si="0"/>
        <v>541932050</v>
      </c>
      <c r="M8" s="61">
        <f t="shared" si="0"/>
        <v>0</v>
      </c>
      <c r="N8" s="61">
        <f t="shared" si="0"/>
        <v>541932050</v>
      </c>
      <c r="O8" s="125">
        <f>F8/C8*100</f>
        <v>90.30493640029465</v>
      </c>
      <c r="P8" s="125">
        <f>G8/D8*100</f>
        <v>99.306318587360593</v>
      </c>
      <c r="Q8" s="125">
        <f>H8/E8*100</f>
        <v>46.265568837122693</v>
      </c>
    </row>
    <row r="9" spans="1:17" s="62" customFormat="1" ht="21" customHeight="1">
      <c r="A9" s="126" t="s">
        <v>37</v>
      </c>
      <c r="B9" s="127" t="s">
        <v>53</v>
      </c>
      <c r="C9" s="66">
        <f t="shared" ref="C9:I9" si="1">SUM(C10:C29)</f>
        <v>20218865000</v>
      </c>
      <c r="D9" s="66">
        <f t="shared" si="1"/>
        <v>16947000000</v>
      </c>
      <c r="E9" s="66">
        <f t="shared" si="1"/>
        <v>3271865000</v>
      </c>
      <c r="F9" s="66">
        <f t="shared" si="1"/>
        <v>18227588657</v>
      </c>
      <c r="G9" s="66">
        <f t="shared" si="1"/>
        <v>16829441811</v>
      </c>
      <c r="H9" s="66">
        <f t="shared" si="1"/>
        <v>1398146846</v>
      </c>
      <c r="I9" s="66">
        <f t="shared" si="1"/>
        <v>17685656607</v>
      </c>
      <c r="J9" s="66">
        <f>SUM(J10:J29)</f>
        <v>16829441811</v>
      </c>
      <c r="K9" s="66">
        <f>SUM(K10:K29)</f>
        <v>856214796</v>
      </c>
      <c r="L9" s="66">
        <f>SUM(L11:L29)</f>
        <v>541932050</v>
      </c>
      <c r="M9" s="66">
        <f>SUM(M11:M29)</f>
        <v>0</v>
      </c>
      <c r="N9" s="66">
        <f>SUM(N11:N29)</f>
        <v>541932050</v>
      </c>
      <c r="O9" s="125">
        <f>F9/C9*100</f>
        <v>90.151394042148254</v>
      </c>
      <c r="P9" s="125">
        <f>G9/D9*100</f>
        <v>99.306318587360593</v>
      </c>
      <c r="Q9" s="125">
        <f t="shared" ref="Q9:Q37" si="2">H9/E9*100</f>
        <v>42.732412431442008</v>
      </c>
    </row>
    <row r="10" spans="1:17" s="59" customFormat="1" ht="21" customHeight="1">
      <c r="A10" s="128">
        <v>1</v>
      </c>
      <c r="B10" s="104" t="s">
        <v>229</v>
      </c>
      <c r="C10" s="69">
        <f t="shared" ref="C10:C29" si="3">SUM(D10:E10)</f>
        <v>0</v>
      </c>
      <c r="D10" s="69"/>
      <c r="E10" s="69"/>
      <c r="F10" s="69">
        <f t="shared" ref="F10:F29" si="4">SUM(G10:H10)</f>
        <v>103000000</v>
      </c>
      <c r="G10" s="69">
        <f t="shared" ref="G10:H29" si="5">J10+M10</f>
        <v>103000000</v>
      </c>
      <c r="H10" s="69">
        <f>K10+N10</f>
        <v>0</v>
      </c>
      <c r="I10" s="69">
        <f>SUM(J10:K10)</f>
        <v>103000000</v>
      </c>
      <c r="J10" s="69">
        <v>103000000</v>
      </c>
      <c r="K10" s="69"/>
      <c r="L10" s="69"/>
      <c r="M10" s="69"/>
      <c r="N10" s="69"/>
      <c r="O10" s="125"/>
      <c r="P10" s="129"/>
      <c r="Q10" s="125"/>
    </row>
    <row r="11" spans="1:17" s="59" customFormat="1" ht="21" customHeight="1">
      <c r="A11" s="128">
        <v>2</v>
      </c>
      <c r="B11" s="104" t="s">
        <v>177</v>
      </c>
      <c r="C11" s="69">
        <f t="shared" si="3"/>
        <v>727156000</v>
      </c>
      <c r="D11" s="69"/>
      <c r="E11" s="200">
        <f>310000000-120000000+537156000</f>
        <v>727156000</v>
      </c>
      <c r="F11" s="69">
        <f t="shared" si="4"/>
        <v>307356796</v>
      </c>
      <c r="G11" s="69">
        <f t="shared" si="5"/>
        <v>0</v>
      </c>
      <c r="H11" s="69">
        <f>K11+N11</f>
        <v>307356796</v>
      </c>
      <c r="I11" s="69">
        <f>SUM(J11:K11)</f>
        <v>307356796</v>
      </c>
      <c r="J11" s="69"/>
      <c r="K11" s="69">
        <v>307356796</v>
      </c>
      <c r="L11" s="69">
        <f t="shared" ref="L11:L30" si="6">SUM(M11:N11)</f>
        <v>0</v>
      </c>
      <c r="M11" s="69"/>
      <c r="N11" s="69"/>
      <c r="O11" s="129">
        <f t="shared" ref="O11:P29" si="7">F11/C11*100</f>
        <v>42.268343519134824</v>
      </c>
      <c r="P11" s="129"/>
      <c r="Q11" s="129">
        <f t="shared" si="2"/>
        <v>42.268343519134824</v>
      </c>
    </row>
    <row r="12" spans="1:17" s="59" customFormat="1" ht="21" customHeight="1">
      <c r="A12" s="128">
        <v>3</v>
      </c>
      <c r="B12" s="138" t="s">
        <v>279</v>
      </c>
      <c r="C12" s="69">
        <f t="shared" si="3"/>
        <v>160350000</v>
      </c>
      <c r="D12" s="69"/>
      <c r="E12" s="69">
        <v>160350000</v>
      </c>
      <c r="F12" s="69">
        <f t="shared" si="4"/>
        <v>132503000</v>
      </c>
      <c r="G12" s="69">
        <f t="shared" si="5"/>
        <v>0</v>
      </c>
      <c r="H12" s="69">
        <f t="shared" si="5"/>
        <v>132503000</v>
      </c>
      <c r="I12" s="69">
        <f t="shared" ref="I12:I29" si="8">SUM(J12:K12)</f>
        <v>0</v>
      </c>
      <c r="J12" s="69"/>
      <c r="K12" s="69"/>
      <c r="L12" s="69">
        <f t="shared" si="6"/>
        <v>132503000</v>
      </c>
      <c r="M12" s="69"/>
      <c r="N12" s="69">
        <v>132503000</v>
      </c>
      <c r="O12" s="129">
        <f t="shared" si="7"/>
        <v>82.633613969441839</v>
      </c>
      <c r="P12" s="129"/>
      <c r="Q12" s="129">
        <f t="shared" si="2"/>
        <v>82.633613969441839</v>
      </c>
    </row>
    <row r="13" spans="1:17" s="59" customFormat="1" ht="21" customHeight="1">
      <c r="A13" s="128">
        <v>4</v>
      </c>
      <c r="B13" s="138" t="s">
        <v>219</v>
      </c>
      <c r="C13" s="69">
        <f t="shared" si="3"/>
        <v>150000000</v>
      </c>
      <c r="D13" s="69"/>
      <c r="E13" s="200">
        <v>150000000</v>
      </c>
      <c r="F13" s="69">
        <f t="shared" si="4"/>
        <v>150000000</v>
      </c>
      <c r="G13" s="69">
        <f t="shared" si="5"/>
        <v>0</v>
      </c>
      <c r="H13" s="69">
        <f t="shared" si="5"/>
        <v>150000000</v>
      </c>
      <c r="I13" s="69">
        <f t="shared" si="8"/>
        <v>150000000</v>
      </c>
      <c r="J13" s="69"/>
      <c r="K13" s="69">
        <v>150000000</v>
      </c>
      <c r="L13" s="69">
        <f t="shared" si="6"/>
        <v>0</v>
      </c>
      <c r="M13" s="69"/>
      <c r="N13" s="69"/>
      <c r="O13" s="129">
        <f t="shared" si="7"/>
        <v>100</v>
      </c>
      <c r="P13" s="129"/>
      <c r="Q13" s="129">
        <f t="shared" si="2"/>
        <v>100</v>
      </c>
    </row>
    <row r="14" spans="1:17" s="59" customFormat="1" ht="21" customHeight="1">
      <c r="A14" s="128">
        <v>5</v>
      </c>
      <c r="B14" s="138" t="s">
        <v>246</v>
      </c>
      <c r="C14" s="69">
        <f t="shared" si="3"/>
        <v>1880160000</v>
      </c>
      <c r="D14" s="69"/>
      <c r="E14" s="200">
        <f>120000000+1760160000</f>
        <v>1880160000</v>
      </c>
      <c r="F14" s="69">
        <f t="shared" si="4"/>
        <v>454038050</v>
      </c>
      <c r="G14" s="69">
        <f t="shared" si="5"/>
        <v>0</v>
      </c>
      <c r="H14" s="69">
        <f t="shared" si="5"/>
        <v>454038050</v>
      </c>
      <c r="I14" s="69">
        <f t="shared" si="8"/>
        <v>98808000</v>
      </c>
      <c r="J14" s="69"/>
      <c r="K14" s="69">
        <v>98808000</v>
      </c>
      <c r="L14" s="69">
        <f t="shared" si="6"/>
        <v>355230050</v>
      </c>
      <c r="M14" s="69"/>
      <c r="N14" s="69">
        <v>355230050</v>
      </c>
      <c r="O14" s="129">
        <f t="shared" si="7"/>
        <v>24.148904880435708</v>
      </c>
      <c r="P14" s="129"/>
      <c r="Q14" s="129"/>
    </row>
    <row r="15" spans="1:17" s="59" customFormat="1" ht="21" customHeight="1">
      <c r="A15" s="128">
        <v>6</v>
      </c>
      <c r="B15" s="138" t="s">
        <v>171</v>
      </c>
      <c r="C15" s="69">
        <f t="shared" si="3"/>
        <v>50000000</v>
      </c>
      <c r="D15" s="69"/>
      <c r="E15" s="200">
        <v>50000000</v>
      </c>
      <c r="F15" s="69">
        <f t="shared" si="4"/>
        <v>50050000</v>
      </c>
      <c r="G15" s="69">
        <f t="shared" si="5"/>
        <v>0</v>
      </c>
      <c r="H15" s="69">
        <f t="shared" si="5"/>
        <v>50050000</v>
      </c>
      <c r="I15" s="69">
        <f t="shared" si="8"/>
        <v>50050000</v>
      </c>
      <c r="J15" s="69"/>
      <c r="K15" s="69">
        <v>50050000</v>
      </c>
      <c r="L15" s="69">
        <f t="shared" si="6"/>
        <v>0</v>
      </c>
      <c r="M15" s="69"/>
      <c r="N15" s="69"/>
      <c r="O15" s="129">
        <f t="shared" si="7"/>
        <v>100.1</v>
      </c>
      <c r="P15" s="129"/>
      <c r="Q15" s="129">
        <f t="shared" si="2"/>
        <v>100.1</v>
      </c>
    </row>
    <row r="16" spans="1:17" s="59" customFormat="1" ht="21" customHeight="1">
      <c r="A16" s="128">
        <v>7</v>
      </c>
      <c r="B16" s="138" t="s">
        <v>174</v>
      </c>
      <c r="C16" s="69">
        <f t="shared" si="3"/>
        <v>15000000</v>
      </c>
      <c r="D16" s="69"/>
      <c r="E16" s="200">
        <v>15000000</v>
      </c>
      <c r="F16" s="69">
        <f>SUM(G16:H16)</f>
        <v>15000000</v>
      </c>
      <c r="G16" s="69">
        <f t="shared" si="5"/>
        <v>0</v>
      </c>
      <c r="H16" s="69">
        <f t="shared" si="5"/>
        <v>15000000</v>
      </c>
      <c r="I16" s="69">
        <f t="shared" si="8"/>
        <v>15000000</v>
      </c>
      <c r="J16" s="69"/>
      <c r="K16" s="69">
        <v>15000000</v>
      </c>
      <c r="L16" s="69">
        <f t="shared" si="6"/>
        <v>0</v>
      </c>
      <c r="M16" s="69"/>
      <c r="N16" s="69"/>
      <c r="O16" s="129">
        <f t="shared" si="7"/>
        <v>100</v>
      </c>
      <c r="P16" s="129"/>
      <c r="Q16" s="129">
        <f t="shared" si="2"/>
        <v>100</v>
      </c>
    </row>
    <row r="17" spans="1:17" s="59" customFormat="1" ht="21" customHeight="1">
      <c r="A17" s="128">
        <v>8</v>
      </c>
      <c r="B17" s="138" t="s">
        <v>247</v>
      </c>
      <c r="C17" s="69">
        <f t="shared" si="3"/>
        <v>50000000</v>
      </c>
      <c r="D17" s="69"/>
      <c r="E17" s="200">
        <v>50000000</v>
      </c>
      <c r="F17" s="69">
        <f>SUM(G17:H17)</f>
        <v>50000000</v>
      </c>
      <c r="G17" s="69">
        <f t="shared" si="5"/>
        <v>0</v>
      </c>
      <c r="H17" s="69">
        <f t="shared" si="5"/>
        <v>50000000</v>
      </c>
      <c r="I17" s="69">
        <f t="shared" si="8"/>
        <v>50000000</v>
      </c>
      <c r="J17" s="69"/>
      <c r="K17" s="69">
        <v>50000000</v>
      </c>
      <c r="L17" s="69">
        <f t="shared" si="6"/>
        <v>0</v>
      </c>
      <c r="M17" s="69"/>
      <c r="N17" s="69"/>
      <c r="O17" s="129">
        <f t="shared" si="7"/>
        <v>100</v>
      </c>
      <c r="P17" s="129"/>
      <c r="Q17" s="129">
        <f t="shared" si="2"/>
        <v>100</v>
      </c>
    </row>
    <row r="18" spans="1:17" s="59" customFormat="1" ht="21" customHeight="1">
      <c r="A18" s="128">
        <v>9</v>
      </c>
      <c r="B18" s="138" t="s">
        <v>226</v>
      </c>
      <c r="C18" s="69">
        <f t="shared" si="3"/>
        <v>35000000</v>
      </c>
      <c r="D18" s="69"/>
      <c r="E18" s="200">
        <v>35000000</v>
      </c>
      <c r="F18" s="69">
        <f>SUM(G18:H18)</f>
        <v>35000000</v>
      </c>
      <c r="G18" s="69">
        <f t="shared" si="5"/>
        <v>0</v>
      </c>
      <c r="H18" s="69">
        <f t="shared" si="5"/>
        <v>35000000</v>
      </c>
      <c r="I18" s="69">
        <f t="shared" si="8"/>
        <v>35000000</v>
      </c>
      <c r="J18" s="69"/>
      <c r="K18" s="69">
        <v>35000000</v>
      </c>
      <c r="L18" s="69">
        <f t="shared" si="6"/>
        <v>0</v>
      </c>
      <c r="M18" s="69"/>
      <c r="N18" s="69"/>
      <c r="O18" s="129">
        <f t="shared" si="7"/>
        <v>100</v>
      </c>
      <c r="P18" s="129"/>
      <c r="Q18" s="129">
        <f t="shared" si="2"/>
        <v>100</v>
      </c>
    </row>
    <row r="19" spans="1:17" s="59" customFormat="1" ht="21" customHeight="1">
      <c r="A19" s="128">
        <v>10</v>
      </c>
      <c r="B19" s="138" t="s">
        <v>244</v>
      </c>
      <c r="C19" s="69">
        <f t="shared" si="3"/>
        <v>30000000</v>
      </c>
      <c r="D19" s="69"/>
      <c r="E19" s="69">
        <v>30000000</v>
      </c>
      <c r="F19" s="69">
        <f t="shared" si="4"/>
        <v>30000000</v>
      </c>
      <c r="G19" s="69"/>
      <c r="H19" s="69">
        <f t="shared" si="5"/>
        <v>30000000</v>
      </c>
      <c r="I19" s="69">
        <f t="shared" si="8"/>
        <v>30000000</v>
      </c>
      <c r="J19" s="69"/>
      <c r="K19" s="69">
        <v>30000000</v>
      </c>
      <c r="L19" s="69"/>
      <c r="M19" s="69"/>
      <c r="N19" s="69"/>
      <c r="O19" s="129">
        <f t="shared" si="7"/>
        <v>100</v>
      </c>
      <c r="P19" s="129"/>
      <c r="Q19" s="129">
        <f t="shared" si="2"/>
        <v>100</v>
      </c>
    </row>
    <row r="20" spans="1:17" s="59" customFormat="1" ht="21" customHeight="1">
      <c r="A20" s="128">
        <v>11</v>
      </c>
      <c r="B20" s="138" t="s">
        <v>227</v>
      </c>
      <c r="C20" s="69">
        <f t="shared" si="3"/>
        <v>30000000</v>
      </c>
      <c r="D20" s="69"/>
      <c r="E20" s="69">
        <v>30000000</v>
      </c>
      <c r="F20" s="69">
        <f t="shared" si="4"/>
        <v>30000000</v>
      </c>
      <c r="G20" s="69">
        <f t="shared" si="5"/>
        <v>0</v>
      </c>
      <c r="H20" s="69">
        <f t="shared" si="5"/>
        <v>30000000</v>
      </c>
      <c r="I20" s="69">
        <f t="shared" si="8"/>
        <v>30000000</v>
      </c>
      <c r="J20" s="69"/>
      <c r="K20" s="69">
        <v>30000000</v>
      </c>
      <c r="L20" s="69">
        <f t="shared" si="6"/>
        <v>0</v>
      </c>
      <c r="M20" s="69"/>
      <c r="N20" s="69"/>
      <c r="O20" s="129">
        <f t="shared" si="7"/>
        <v>100</v>
      </c>
      <c r="P20" s="129"/>
      <c r="Q20" s="129">
        <f t="shared" si="2"/>
        <v>100</v>
      </c>
    </row>
    <row r="21" spans="1:17" s="59" customFormat="1" ht="21" customHeight="1">
      <c r="A21" s="128">
        <v>12</v>
      </c>
      <c r="B21" s="138" t="s">
        <v>178</v>
      </c>
      <c r="C21" s="69">
        <f t="shared" si="3"/>
        <v>30000000</v>
      </c>
      <c r="D21" s="69"/>
      <c r="E21" s="69">
        <v>30000000</v>
      </c>
      <c r="F21" s="69">
        <f t="shared" si="4"/>
        <v>30000000</v>
      </c>
      <c r="G21" s="69">
        <f t="shared" si="5"/>
        <v>0</v>
      </c>
      <c r="H21" s="69">
        <f t="shared" si="5"/>
        <v>30000000</v>
      </c>
      <c r="I21" s="69">
        <f t="shared" si="8"/>
        <v>30000000</v>
      </c>
      <c r="J21" s="69"/>
      <c r="K21" s="69">
        <v>30000000</v>
      </c>
      <c r="L21" s="69">
        <f t="shared" si="6"/>
        <v>0</v>
      </c>
      <c r="M21" s="69"/>
      <c r="N21" s="69"/>
      <c r="O21" s="129">
        <f t="shared" si="7"/>
        <v>100</v>
      </c>
      <c r="P21" s="129"/>
      <c r="Q21" s="129">
        <f t="shared" si="2"/>
        <v>100</v>
      </c>
    </row>
    <row r="22" spans="1:17" s="59" customFormat="1" ht="21" customHeight="1">
      <c r="A22" s="128">
        <v>13</v>
      </c>
      <c r="B22" s="138" t="s">
        <v>228</v>
      </c>
      <c r="C22" s="69">
        <f t="shared" si="3"/>
        <v>60000000</v>
      </c>
      <c r="D22" s="69"/>
      <c r="E22" s="69">
        <v>60000000</v>
      </c>
      <c r="F22" s="69">
        <f t="shared" si="4"/>
        <v>60000000</v>
      </c>
      <c r="G22" s="69">
        <f t="shared" si="5"/>
        <v>0</v>
      </c>
      <c r="H22" s="69">
        <f t="shared" si="5"/>
        <v>60000000</v>
      </c>
      <c r="I22" s="69">
        <f t="shared" si="8"/>
        <v>60000000</v>
      </c>
      <c r="J22" s="69"/>
      <c r="K22" s="69">
        <v>60000000</v>
      </c>
      <c r="L22" s="69">
        <f t="shared" si="6"/>
        <v>0</v>
      </c>
      <c r="M22" s="69"/>
      <c r="N22" s="69"/>
      <c r="O22" s="129">
        <f t="shared" si="7"/>
        <v>100</v>
      </c>
      <c r="P22" s="129"/>
      <c r="Q22" s="129">
        <f t="shared" si="2"/>
        <v>100</v>
      </c>
    </row>
    <row r="23" spans="1:17" s="59" customFormat="1" ht="21" customHeight="1">
      <c r="A23" s="128">
        <v>14</v>
      </c>
      <c r="B23" s="131" t="s">
        <v>204</v>
      </c>
      <c r="C23" s="69">
        <f t="shared" si="3"/>
        <v>3320000000</v>
      </c>
      <c r="D23" s="69">
        <f>100000000+3220000000</f>
        <v>3320000000</v>
      </c>
      <c r="E23" s="69"/>
      <c r="F23" s="69">
        <f t="shared" si="4"/>
        <v>3314038000</v>
      </c>
      <c r="G23" s="69">
        <f t="shared" si="5"/>
        <v>3314038000</v>
      </c>
      <c r="H23" s="69">
        <f t="shared" si="5"/>
        <v>0</v>
      </c>
      <c r="I23" s="69">
        <f t="shared" si="8"/>
        <v>3314038000</v>
      </c>
      <c r="J23" s="69">
        <v>3314038000</v>
      </c>
      <c r="K23" s="69"/>
      <c r="L23" s="69">
        <f t="shared" si="6"/>
        <v>0</v>
      </c>
      <c r="M23" s="69"/>
      <c r="N23" s="69"/>
      <c r="O23" s="129">
        <f t="shared" si="7"/>
        <v>99.820421686746982</v>
      </c>
      <c r="P23" s="129">
        <f t="shared" si="7"/>
        <v>99.820421686746982</v>
      </c>
      <c r="Q23" s="129"/>
    </row>
    <row r="24" spans="1:17" s="59" customFormat="1" ht="21" customHeight="1">
      <c r="A24" s="128">
        <v>15</v>
      </c>
      <c r="B24" s="131" t="s">
        <v>205</v>
      </c>
      <c r="C24" s="69">
        <f t="shared" si="3"/>
        <v>3220000000</v>
      </c>
      <c r="D24" s="69">
        <v>3220000000</v>
      </c>
      <c r="E24" s="69"/>
      <c r="F24" s="69">
        <f t="shared" si="4"/>
        <v>3218271000</v>
      </c>
      <c r="G24" s="69">
        <f t="shared" si="5"/>
        <v>3218271000</v>
      </c>
      <c r="H24" s="69">
        <f t="shared" si="5"/>
        <v>0</v>
      </c>
      <c r="I24" s="69">
        <f t="shared" si="8"/>
        <v>3218271000</v>
      </c>
      <c r="J24" s="69">
        <v>3218271000</v>
      </c>
      <c r="K24" s="69"/>
      <c r="L24" s="69">
        <f t="shared" si="6"/>
        <v>0</v>
      </c>
      <c r="M24" s="69"/>
      <c r="N24" s="69"/>
      <c r="O24" s="129">
        <f t="shared" si="7"/>
        <v>99.946304347826086</v>
      </c>
      <c r="P24" s="129">
        <f t="shared" si="7"/>
        <v>99.946304347826086</v>
      </c>
      <c r="Q24" s="129"/>
    </row>
    <row r="25" spans="1:17" s="59" customFormat="1" ht="21" customHeight="1">
      <c r="A25" s="128">
        <v>16</v>
      </c>
      <c r="B25" s="131" t="s">
        <v>223</v>
      </c>
      <c r="C25" s="69">
        <f t="shared" si="3"/>
        <v>3220000000</v>
      </c>
      <c r="D25" s="69">
        <v>3220000000</v>
      </c>
      <c r="E25" s="69"/>
      <c r="F25" s="69">
        <f t="shared" si="4"/>
        <v>3199813657</v>
      </c>
      <c r="G25" s="69">
        <f t="shared" si="5"/>
        <v>3199813657</v>
      </c>
      <c r="H25" s="69">
        <f t="shared" si="5"/>
        <v>0</v>
      </c>
      <c r="I25" s="69">
        <f t="shared" si="8"/>
        <v>3199813657</v>
      </c>
      <c r="J25" s="69">
        <v>3199813657</v>
      </c>
      <c r="K25" s="69"/>
      <c r="L25" s="69">
        <f t="shared" si="6"/>
        <v>0</v>
      </c>
      <c r="M25" s="69"/>
      <c r="N25" s="69"/>
      <c r="O25" s="129">
        <f t="shared" si="7"/>
        <v>99.373094937888197</v>
      </c>
      <c r="P25" s="129">
        <f t="shared" si="7"/>
        <v>99.373094937888197</v>
      </c>
      <c r="Q25" s="129"/>
    </row>
    <row r="26" spans="1:17" s="59" customFormat="1" ht="21" customHeight="1">
      <c r="A26" s="128">
        <v>17</v>
      </c>
      <c r="B26" s="131" t="s">
        <v>221</v>
      </c>
      <c r="C26" s="69">
        <f t="shared" si="3"/>
        <v>747000000</v>
      </c>
      <c r="D26" s="69">
        <v>747000000</v>
      </c>
      <c r="E26" s="69"/>
      <c r="F26" s="69">
        <f t="shared" si="4"/>
        <v>747000000</v>
      </c>
      <c r="G26" s="69">
        <f t="shared" si="5"/>
        <v>747000000</v>
      </c>
      <c r="H26" s="69">
        <f t="shared" si="5"/>
        <v>0</v>
      </c>
      <c r="I26" s="69">
        <f t="shared" si="8"/>
        <v>747000000</v>
      </c>
      <c r="J26" s="69">
        <v>747000000</v>
      </c>
      <c r="K26" s="69"/>
      <c r="L26" s="69">
        <f t="shared" si="6"/>
        <v>0</v>
      </c>
      <c r="M26" s="69"/>
      <c r="N26" s="69"/>
      <c r="O26" s="129">
        <f t="shared" si="7"/>
        <v>100</v>
      </c>
      <c r="P26" s="129">
        <f t="shared" si="7"/>
        <v>100</v>
      </c>
      <c r="Q26" s="129"/>
    </row>
    <row r="27" spans="1:17" s="59" customFormat="1" ht="21" customHeight="1">
      <c r="A27" s="128">
        <v>18</v>
      </c>
      <c r="B27" s="131" t="s">
        <v>222</v>
      </c>
      <c r="C27" s="69">
        <f t="shared" si="3"/>
        <v>3220000000</v>
      </c>
      <c r="D27" s="69">
        <v>3220000000</v>
      </c>
      <c r="E27" s="69"/>
      <c r="F27" s="69">
        <f t="shared" si="4"/>
        <v>3158869000</v>
      </c>
      <c r="G27" s="69">
        <f t="shared" si="5"/>
        <v>3158869000</v>
      </c>
      <c r="H27" s="69">
        <f t="shared" si="5"/>
        <v>0</v>
      </c>
      <c r="I27" s="69">
        <f t="shared" si="8"/>
        <v>3158869000</v>
      </c>
      <c r="J27" s="69">
        <v>3158869000</v>
      </c>
      <c r="K27" s="69"/>
      <c r="L27" s="69">
        <f t="shared" si="6"/>
        <v>0</v>
      </c>
      <c r="M27" s="69"/>
      <c r="N27" s="69"/>
      <c r="O27" s="129">
        <f t="shared" si="7"/>
        <v>98.101521739130433</v>
      </c>
      <c r="P27" s="129">
        <f t="shared" si="7"/>
        <v>98.101521739130433</v>
      </c>
      <c r="Q27" s="129"/>
    </row>
    <row r="28" spans="1:17" s="59" customFormat="1" ht="21" customHeight="1">
      <c r="A28" s="128">
        <v>19</v>
      </c>
      <c r="B28" s="131" t="s">
        <v>220</v>
      </c>
      <c r="C28" s="69">
        <f t="shared" si="3"/>
        <v>3220000000</v>
      </c>
      <c r="D28" s="69">
        <v>3220000000</v>
      </c>
      <c r="E28" s="69"/>
      <c r="F28" s="69">
        <f t="shared" si="4"/>
        <v>3088450154</v>
      </c>
      <c r="G28" s="69">
        <f t="shared" si="5"/>
        <v>3088450154</v>
      </c>
      <c r="H28" s="69">
        <f t="shared" si="5"/>
        <v>0</v>
      </c>
      <c r="I28" s="69">
        <f t="shared" si="8"/>
        <v>3088450154</v>
      </c>
      <c r="J28" s="69">
        <f>3191450154-103000000</f>
        <v>3088450154</v>
      </c>
      <c r="K28" s="69"/>
      <c r="L28" s="69">
        <f t="shared" si="6"/>
        <v>0</v>
      </c>
      <c r="M28" s="69"/>
      <c r="N28" s="69"/>
      <c r="O28" s="129">
        <f t="shared" si="7"/>
        <v>95.914601055900619</v>
      </c>
      <c r="P28" s="129">
        <f t="shared" si="7"/>
        <v>95.914601055900619</v>
      </c>
      <c r="Q28" s="129"/>
    </row>
    <row r="29" spans="1:17" s="59" customFormat="1" ht="21" customHeight="1">
      <c r="A29" s="128">
        <v>20</v>
      </c>
      <c r="B29" s="138" t="s">
        <v>233</v>
      </c>
      <c r="C29" s="69">
        <f t="shared" si="3"/>
        <v>54199000</v>
      </c>
      <c r="D29" s="69"/>
      <c r="E29" s="69">
        <v>54199000</v>
      </c>
      <c r="F29" s="69">
        <f t="shared" si="4"/>
        <v>54199000</v>
      </c>
      <c r="G29" s="69">
        <f t="shared" si="5"/>
        <v>0</v>
      </c>
      <c r="H29" s="69">
        <f>K29+N29</f>
        <v>54199000</v>
      </c>
      <c r="I29" s="69">
        <f t="shared" si="8"/>
        <v>0</v>
      </c>
      <c r="J29" s="69"/>
      <c r="K29" s="69"/>
      <c r="L29" s="69">
        <f t="shared" si="6"/>
        <v>54199000</v>
      </c>
      <c r="M29" s="69"/>
      <c r="N29" s="69">
        <v>54199000</v>
      </c>
      <c r="O29" s="129">
        <f t="shared" si="7"/>
        <v>100</v>
      </c>
      <c r="P29" s="129"/>
      <c r="Q29" s="129">
        <f t="shared" si="2"/>
        <v>100</v>
      </c>
    </row>
    <row r="30" spans="1:17" s="62" customFormat="1" ht="18" customHeight="1">
      <c r="A30" s="126" t="s">
        <v>27</v>
      </c>
      <c r="B30" s="127" t="s">
        <v>54</v>
      </c>
      <c r="C30" s="66">
        <f t="shared" ref="C30:N30" si="9">SUM(C31:C37)</f>
        <v>192000000</v>
      </c>
      <c r="D30" s="66">
        <f t="shared" si="9"/>
        <v>0</v>
      </c>
      <c r="E30" s="66">
        <f>SUM(E31:E37)</f>
        <v>192000000</v>
      </c>
      <c r="F30" s="66">
        <f t="shared" si="9"/>
        <v>204430000</v>
      </c>
      <c r="G30" s="66">
        <f t="shared" si="9"/>
        <v>0</v>
      </c>
      <c r="H30" s="66">
        <f t="shared" si="9"/>
        <v>204430000</v>
      </c>
      <c r="I30" s="66">
        <f t="shared" si="9"/>
        <v>204430000</v>
      </c>
      <c r="J30" s="66">
        <f t="shared" si="9"/>
        <v>0</v>
      </c>
      <c r="K30" s="66">
        <f t="shared" si="9"/>
        <v>204430000</v>
      </c>
      <c r="L30" s="69">
        <f t="shared" si="6"/>
        <v>0</v>
      </c>
      <c r="M30" s="66">
        <f t="shared" si="9"/>
        <v>0</v>
      </c>
      <c r="N30" s="66">
        <f t="shared" si="9"/>
        <v>0</v>
      </c>
      <c r="O30" s="125">
        <f t="shared" ref="O30:O37" si="10">F30/C30*100</f>
        <v>106.47395833333333</v>
      </c>
      <c r="P30" s="125"/>
      <c r="Q30" s="125">
        <f t="shared" si="2"/>
        <v>106.47395833333333</v>
      </c>
    </row>
    <row r="31" spans="1:17" s="59" customFormat="1" ht="18" customHeight="1">
      <c r="A31" s="130">
        <v>1</v>
      </c>
      <c r="B31" s="131" t="s">
        <v>204</v>
      </c>
      <c r="C31" s="69">
        <f t="shared" ref="C31:C38" si="11">SUM(D31:E31)</f>
        <v>32000000</v>
      </c>
      <c r="D31" s="66"/>
      <c r="E31" s="69">
        <v>32000000</v>
      </c>
      <c r="F31" s="69">
        <f t="shared" ref="F31:F37" si="12">SUM(G31:H31)</f>
        <v>32000000</v>
      </c>
      <c r="G31" s="69">
        <f t="shared" ref="G31:H37" si="13">J31+M31</f>
        <v>0</v>
      </c>
      <c r="H31" s="69">
        <f t="shared" si="13"/>
        <v>32000000</v>
      </c>
      <c r="I31" s="69">
        <f t="shared" ref="I31:I37" si="14">SUM(J31:K31)</f>
        <v>32000000</v>
      </c>
      <c r="J31" s="106"/>
      <c r="K31" s="106">
        <v>32000000</v>
      </c>
      <c r="L31" s="69">
        <f t="shared" ref="L31:L37" si="15">SUM(M31:N31)</f>
        <v>0</v>
      </c>
      <c r="M31" s="106"/>
      <c r="N31" s="106"/>
      <c r="O31" s="129">
        <f t="shared" si="10"/>
        <v>100</v>
      </c>
      <c r="P31" s="129"/>
      <c r="Q31" s="129">
        <f t="shared" si="2"/>
        <v>100</v>
      </c>
    </row>
    <row r="32" spans="1:17" s="59" customFormat="1" ht="18" customHeight="1">
      <c r="A32" s="130">
        <v>2</v>
      </c>
      <c r="B32" s="131" t="s">
        <v>205</v>
      </c>
      <c r="C32" s="69">
        <f t="shared" si="11"/>
        <v>32000000</v>
      </c>
      <c r="D32" s="66"/>
      <c r="E32" s="69">
        <v>32000000</v>
      </c>
      <c r="F32" s="69">
        <f t="shared" si="12"/>
        <v>31200000</v>
      </c>
      <c r="G32" s="69">
        <f t="shared" si="13"/>
        <v>0</v>
      </c>
      <c r="H32" s="69">
        <f t="shared" si="13"/>
        <v>31200000</v>
      </c>
      <c r="I32" s="69">
        <f t="shared" si="14"/>
        <v>31200000</v>
      </c>
      <c r="J32" s="106"/>
      <c r="K32" s="106">
        <v>31200000</v>
      </c>
      <c r="L32" s="69">
        <f t="shared" si="15"/>
        <v>0</v>
      </c>
      <c r="M32" s="106"/>
      <c r="N32" s="69"/>
      <c r="O32" s="129">
        <f t="shared" si="10"/>
        <v>97.5</v>
      </c>
      <c r="P32" s="129"/>
      <c r="Q32" s="129">
        <f t="shared" si="2"/>
        <v>97.5</v>
      </c>
    </row>
    <row r="33" spans="1:17" s="59" customFormat="1" ht="18" customHeight="1">
      <c r="A33" s="130">
        <v>3</v>
      </c>
      <c r="B33" s="131" t="s">
        <v>225</v>
      </c>
      <c r="C33" s="69">
        <f t="shared" si="11"/>
        <v>0</v>
      </c>
      <c r="D33" s="66"/>
      <c r="E33" s="69"/>
      <c r="F33" s="69">
        <f t="shared" si="12"/>
        <v>0</v>
      </c>
      <c r="G33" s="69">
        <f t="shared" si="13"/>
        <v>0</v>
      </c>
      <c r="H33" s="69">
        <f t="shared" si="13"/>
        <v>0</v>
      </c>
      <c r="I33" s="69">
        <f t="shared" si="14"/>
        <v>0</v>
      </c>
      <c r="J33" s="106"/>
      <c r="K33" s="106"/>
      <c r="L33" s="69">
        <f t="shared" si="15"/>
        <v>0</v>
      </c>
      <c r="M33" s="106"/>
      <c r="N33" s="106"/>
      <c r="O33" s="129"/>
      <c r="P33" s="129"/>
      <c r="Q33" s="129"/>
    </row>
    <row r="34" spans="1:17" s="59" customFormat="1" ht="18" customHeight="1">
      <c r="A34" s="130">
        <v>4</v>
      </c>
      <c r="B34" s="131" t="s">
        <v>223</v>
      </c>
      <c r="C34" s="69">
        <f t="shared" si="11"/>
        <v>32000000</v>
      </c>
      <c r="D34" s="66"/>
      <c r="E34" s="69">
        <v>32000000</v>
      </c>
      <c r="F34" s="69">
        <f t="shared" si="12"/>
        <v>65040000</v>
      </c>
      <c r="G34" s="69">
        <f t="shared" si="13"/>
        <v>0</v>
      </c>
      <c r="H34" s="69">
        <f t="shared" si="13"/>
        <v>65040000</v>
      </c>
      <c r="I34" s="69">
        <f t="shared" si="14"/>
        <v>65040000</v>
      </c>
      <c r="J34" s="106"/>
      <c r="K34" s="106">
        <v>65040000</v>
      </c>
      <c r="L34" s="69">
        <f t="shared" si="15"/>
        <v>0</v>
      </c>
      <c r="M34" s="106"/>
      <c r="N34" s="106"/>
      <c r="O34" s="129">
        <f t="shared" si="10"/>
        <v>203.25000000000003</v>
      </c>
      <c r="P34" s="104"/>
      <c r="Q34" s="129">
        <f>H34/E34*100</f>
        <v>203.25000000000003</v>
      </c>
    </row>
    <row r="35" spans="1:17" s="59" customFormat="1" ht="18" customHeight="1">
      <c r="A35" s="130">
        <v>5</v>
      </c>
      <c r="B35" s="131" t="s">
        <v>221</v>
      </c>
      <c r="C35" s="69">
        <f t="shared" si="11"/>
        <v>32000000</v>
      </c>
      <c r="D35" s="66"/>
      <c r="E35" s="69">
        <v>32000000</v>
      </c>
      <c r="F35" s="69">
        <f t="shared" si="12"/>
        <v>29690000</v>
      </c>
      <c r="G35" s="69">
        <f t="shared" si="13"/>
        <v>0</v>
      </c>
      <c r="H35" s="69">
        <f t="shared" si="13"/>
        <v>29690000</v>
      </c>
      <c r="I35" s="69">
        <f t="shared" si="14"/>
        <v>29690000</v>
      </c>
      <c r="J35" s="106"/>
      <c r="K35" s="106">
        <v>29690000</v>
      </c>
      <c r="L35" s="69">
        <f t="shared" si="15"/>
        <v>0</v>
      </c>
      <c r="M35" s="106"/>
      <c r="N35" s="106"/>
      <c r="O35" s="129">
        <f t="shared" si="10"/>
        <v>92.78125</v>
      </c>
      <c r="P35" s="104"/>
      <c r="Q35" s="129">
        <f t="shared" si="2"/>
        <v>92.78125</v>
      </c>
    </row>
    <row r="36" spans="1:17" s="59" customFormat="1" ht="18" customHeight="1">
      <c r="A36" s="130">
        <v>6</v>
      </c>
      <c r="B36" s="131" t="s">
        <v>222</v>
      </c>
      <c r="C36" s="69">
        <f t="shared" si="11"/>
        <v>32000000</v>
      </c>
      <c r="D36" s="66"/>
      <c r="E36" s="69">
        <v>32000000</v>
      </c>
      <c r="F36" s="69">
        <f t="shared" si="12"/>
        <v>32000000</v>
      </c>
      <c r="G36" s="69">
        <f t="shared" si="13"/>
        <v>0</v>
      </c>
      <c r="H36" s="69">
        <f t="shared" si="13"/>
        <v>32000000</v>
      </c>
      <c r="I36" s="69">
        <f t="shared" si="14"/>
        <v>32000000</v>
      </c>
      <c r="J36" s="106"/>
      <c r="K36" s="106">
        <v>32000000</v>
      </c>
      <c r="L36" s="69">
        <f t="shared" si="15"/>
        <v>0</v>
      </c>
      <c r="M36" s="106"/>
      <c r="N36" s="106"/>
      <c r="O36" s="129">
        <f t="shared" si="10"/>
        <v>100</v>
      </c>
      <c r="P36" s="104"/>
      <c r="Q36" s="129">
        <f t="shared" si="2"/>
        <v>100</v>
      </c>
    </row>
    <row r="37" spans="1:17" s="59" customFormat="1" ht="18" customHeight="1">
      <c r="A37" s="130">
        <v>7</v>
      </c>
      <c r="B37" s="131" t="s">
        <v>220</v>
      </c>
      <c r="C37" s="69">
        <f t="shared" si="11"/>
        <v>32000000</v>
      </c>
      <c r="D37" s="66"/>
      <c r="E37" s="69">
        <v>32000000</v>
      </c>
      <c r="F37" s="69">
        <f t="shared" si="12"/>
        <v>14500000</v>
      </c>
      <c r="G37" s="69">
        <f t="shared" si="13"/>
        <v>0</v>
      </c>
      <c r="H37" s="69">
        <f t="shared" si="13"/>
        <v>14500000</v>
      </c>
      <c r="I37" s="69">
        <f t="shared" si="14"/>
        <v>14500000</v>
      </c>
      <c r="J37" s="106"/>
      <c r="K37" s="106">
        <v>14500000</v>
      </c>
      <c r="L37" s="69">
        <f t="shared" si="15"/>
        <v>0</v>
      </c>
      <c r="M37" s="106"/>
      <c r="N37" s="106"/>
      <c r="O37" s="129">
        <f t="shared" si="10"/>
        <v>45.3125</v>
      </c>
      <c r="P37" s="104"/>
      <c r="Q37" s="129">
        <f t="shared" si="2"/>
        <v>45.3125</v>
      </c>
    </row>
    <row r="38" spans="1:17" s="62" customFormat="1" ht="20.25" customHeight="1" thickBot="1">
      <c r="A38" s="96" t="s">
        <v>31</v>
      </c>
      <c r="B38" s="132" t="s">
        <v>206</v>
      </c>
      <c r="C38" s="81">
        <f t="shared" si="11"/>
        <v>0</v>
      </c>
      <c r="D38" s="81"/>
      <c r="E38" s="81"/>
      <c r="F38" s="81"/>
      <c r="G38" s="81"/>
      <c r="H38" s="81"/>
      <c r="I38" s="81"/>
      <c r="J38" s="133"/>
      <c r="K38" s="133"/>
      <c r="L38" s="81">
        <f>+M38+N38</f>
        <v>0</v>
      </c>
      <c r="M38" s="81"/>
      <c r="N38" s="134"/>
      <c r="O38" s="132"/>
      <c r="P38" s="132"/>
      <c r="Q38" s="132"/>
    </row>
  </sheetData>
  <mergeCells count="19">
    <mergeCell ref="N1:Q1"/>
    <mergeCell ref="A2:Q2"/>
    <mergeCell ref="A3:Q3"/>
    <mergeCell ref="K4:Q4"/>
    <mergeCell ref="A1:B1"/>
    <mergeCell ref="O6:O7"/>
    <mergeCell ref="P6:P7"/>
    <mergeCell ref="Q6:Q7"/>
    <mergeCell ref="A5:A7"/>
    <mergeCell ref="B5:B7"/>
    <mergeCell ref="C5:E5"/>
    <mergeCell ref="F5:N5"/>
    <mergeCell ref="O5:Q5"/>
    <mergeCell ref="C6:C7"/>
    <mergeCell ref="D6:E6"/>
    <mergeCell ref="F6:F7"/>
    <mergeCell ref="G6:H6"/>
    <mergeCell ref="I6:K6"/>
    <mergeCell ref="L6:N6"/>
  </mergeCells>
  <pageMargins left="0.27" right="0.196850393700787" top="0.47244094488188998" bottom="0.2" header="0.31496062992126" footer="0.31496062992126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tabSelected="1" topLeftCell="A8" zoomScale="120" zoomScaleNormal="120" workbookViewId="0">
      <selection activeCell="D27" sqref="D27"/>
    </sheetView>
  </sheetViews>
  <sheetFormatPr defaultColWidth="9.109375" defaultRowHeight="13.8"/>
  <cols>
    <col min="1" max="1" width="9.109375" style="1"/>
    <col min="2" max="2" width="41" style="1" customWidth="1"/>
    <col min="3" max="4" width="16.109375" style="1" customWidth="1"/>
    <col min="5" max="16384" width="9.109375" style="1"/>
  </cols>
  <sheetData>
    <row r="1" spans="1:5" ht="21" customHeight="1">
      <c r="A1" s="207" t="s">
        <v>81</v>
      </c>
      <c r="B1" s="207"/>
      <c r="C1" s="206" t="s">
        <v>0</v>
      </c>
      <c r="D1" s="206"/>
      <c r="E1" s="206"/>
    </row>
    <row r="2" spans="1:5">
      <c r="A2" s="2"/>
    </row>
    <row r="3" spans="1:5">
      <c r="A3" s="204" t="s">
        <v>280</v>
      </c>
      <c r="B3" s="204"/>
      <c r="C3" s="204"/>
      <c r="D3" s="204"/>
      <c r="E3" s="204"/>
    </row>
    <row r="4" spans="1:5">
      <c r="A4" s="205" t="s">
        <v>249</v>
      </c>
      <c r="B4" s="205"/>
      <c r="C4" s="205"/>
      <c r="D4" s="205"/>
      <c r="E4" s="205"/>
    </row>
    <row r="5" spans="1:5" ht="14.4" thickBot="1">
      <c r="E5" s="3" t="s">
        <v>150</v>
      </c>
    </row>
    <row r="6" spans="1:5" ht="27" thickBot="1">
      <c r="A6" s="4" t="s">
        <v>1</v>
      </c>
      <c r="B6" s="4" t="s">
        <v>2</v>
      </c>
      <c r="C6" s="4" t="s">
        <v>3</v>
      </c>
      <c r="D6" s="4" t="s">
        <v>4</v>
      </c>
      <c r="E6" s="5" t="s">
        <v>5</v>
      </c>
    </row>
    <row r="7" spans="1:5" ht="14.4" thickBot="1">
      <c r="A7" s="6" t="s">
        <v>6</v>
      </c>
      <c r="B7" s="6" t="s">
        <v>7</v>
      </c>
      <c r="C7" s="6">
        <v>1</v>
      </c>
      <c r="D7" s="6">
        <v>2</v>
      </c>
      <c r="E7" s="7" t="s">
        <v>8</v>
      </c>
    </row>
    <row r="8" spans="1:5">
      <c r="A8" s="12" t="s">
        <v>6</v>
      </c>
      <c r="B8" s="13" t="s">
        <v>9</v>
      </c>
      <c r="C8" s="19">
        <f>C9+C12+C15+C16</f>
        <v>241947000000</v>
      </c>
      <c r="D8" s="19">
        <f>D9+D12+D15+D16</f>
        <v>353806129190</v>
      </c>
      <c r="E8" s="20">
        <f>D8/C8*100</f>
        <v>146.2329060455389</v>
      </c>
    </row>
    <row r="9" spans="1:5">
      <c r="A9" s="14">
        <v>1</v>
      </c>
      <c r="B9" s="15" t="s">
        <v>10</v>
      </c>
      <c r="C9" s="21">
        <f>SUM(C10:C11)</f>
        <v>41427000000</v>
      </c>
      <c r="D9" s="21">
        <f>SUM(D10:D11)</f>
        <v>33563653889</v>
      </c>
      <c r="E9" s="26">
        <f>D9/C9*100</f>
        <v>81.01878941028798</v>
      </c>
    </row>
    <row r="10" spans="1:5">
      <c r="A10" s="14" t="s">
        <v>11</v>
      </c>
      <c r="B10" s="15" t="s">
        <v>12</v>
      </c>
      <c r="C10" s="21">
        <v>25750000000</v>
      </c>
      <c r="D10" s="21">
        <v>21541740373</v>
      </c>
      <c r="E10" s="26">
        <f>D10/C10*100</f>
        <v>83.657244166990296</v>
      </c>
    </row>
    <row r="11" spans="1:5" ht="26.4">
      <c r="A11" s="14" t="s">
        <v>11</v>
      </c>
      <c r="B11" s="15" t="s">
        <v>13</v>
      </c>
      <c r="C11" s="21">
        <v>15677000000</v>
      </c>
      <c r="D11" s="21">
        <v>12021913516</v>
      </c>
      <c r="E11" s="26">
        <f t="shared" ref="E11:E21" si="0">D11/C11*100</f>
        <v>76.685038693627604</v>
      </c>
    </row>
    <row r="12" spans="1:5">
      <c r="A12" s="14">
        <v>2</v>
      </c>
      <c r="B12" s="15" t="s">
        <v>14</v>
      </c>
      <c r="C12" s="21">
        <f>SUM(C13:C14)</f>
        <v>200520000000</v>
      </c>
      <c r="D12" s="21">
        <f>SUM(D13:D14)</f>
        <v>228221154700</v>
      </c>
      <c r="E12" s="26">
        <f t="shared" si="0"/>
        <v>113.81465923598644</v>
      </c>
    </row>
    <row r="13" spans="1:5">
      <c r="A13" s="14" t="s">
        <v>11</v>
      </c>
      <c r="B13" s="15" t="s">
        <v>15</v>
      </c>
      <c r="C13" s="21">
        <v>192473000000</v>
      </c>
      <c r="D13" s="21">
        <v>192473000000</v>
      </c>
      <c r="E13" s="26">
        <f t="shared" si="0"/>
        <v>100</v>
      </c>
    </row>
    <row r="14" spans="1:5">
      <c r="A14" s="14" t="s">
        <v>11</v>
      </c>
      <c r="B14" s="15" t="s">
        <v>16</v>
      </c>
      <c r="C14" s="21">
        <v>8047000000</v>
      </c>
      <c r="D14" s="21">
        <v>35748154700</v>
      </c>
      <c r="E14" s="26">
        <f t="shared" si="0"/>
        <v>444.24201192991177</v>
      </c>
    </row>
    <row r="15" spans="1:5">
      <c r="A15" s="14">
        <v>3</v>
      </c>
      <c r="B15" s="15" t="s">
        <v>17</v>
      </c>
      <c r="C15" s="23"/>
      <c r="D15" s="21">
        <v>3495317139</v>
      </c>
      <c r="E15" s="26"/>
    </row>
    <row r="16" spans="1:5">
      <c r="A16" s="14">
        <v>4</v>
      </c>
      <c r="B16" s="15" t="s">
        <v>18</v>
      </c>
      <c r="C16" s="23"/>
      <c r="D16" s="21">
        <v>88526003462</v>
      </c>
      <c r="E16" s="26"/>
    </row>
    <row r="17" spans="1:5" s="27" customFormat="1">
      <c r="A17" s="17" t="s">
        <v>7</v>
      </c>
      <c r="B17" s="16" t="s">
        <v>19</v>
      </c>
      <c r="C17" s="23">
        <f>C18+C23+C27</f>
        <v>241947000000</v>
      </c>
      <c r="D17" s="23">
        <f>D18+D23+D27+D26</f>
        <v>337818789606</v>
      </c>
      <c r="E17" s="22">
        <f t="shared" si="0"/>
        <v>139.62512021475777</v>
      </c>
    </row>
    <row r="18" spans="1:5">
      <c r="A18" s="17" t="s">
        <v>20</v>
      </c>
      <c r="B18" s="18" t="s">
        <v>21</v>
      </c>
      <c r="C18" s="23">
        <f>SUM(C19:C22)</f>
        <v>241947000000</v>
      </c>
      <c r="D18" s="23">
        <f>SUM(D19:D22)</f>
        <v>278890942777</v>
      </c>
      <c r="E18" s="22">
        <f t="shared" si="0"/>
        <v>115.26943618933072</v>
      </c>
    </row>
    <row r="19" spans="1:5">
      <c r="A19" s="14" t="s">
        <v>22</v>
      </c>
      <c r="B19" s="15" t="s">
        <v>23</v>
      </c>
      <c r="C19" s="21">
        <v>39994000000</v>
      </c>
      <c r="D19" s="21">
        <v>65820002862</v>
      </c>
      <c r="E19" s="26">
        <f t="shared" si="0"/>
        <v>164.57469335900385</v>
      </c>
    </row>
    <row r="20" spans="1:5">
      <c r="A20" s="14">
        <v>2</v>
      </c>
      <c r="B20" s="15" t="s">
        <v>24</v>
      </c>
      <c r="C20" s="21">
        <v>197114000000</v>
      </c>
      <c r="D20" s="21">
        <v>213070939915</v>
      </c>
      <c r="E20" s="26">
        <f t="shared" si="0"/>
        <v>108.09528491887943</v>
      </c>
    </row>
    <row r="21" spans="1:5">
      <c r="A21" s="14">
        <v>3</v>
      </c>
      <c r="B21" s="15" t="s">
        <v>25</v>
      </c>
      <c r="C21" s="21">
        <v>4839000000</v>
      </c>
      <c r="D21" s="21"/>
      <c r="E21" s="26">
        <f t="shared" si="0"/>
        <v>0</v>
      </c>
    </row>
    <row r="22" spans="1:5">
      <c r="A22" s="14">
        <v>4</v>
      </c>
      <c r="B22" s="15" t="s">
        <v>26</v>
      </c>
      <c r="C22" s="23"/>
      <c r="D22" s="23"/>
      <c r="E22" s="26"/>
    </row>
    <row r="23" spans="1:5">
      <c r="A23" s="17" t="s">
        <v>27</v>
      </c>
      <c r="B23" s="16" t="s">
        <v>28</v>
      </c>
      <c r="C23" s="23">
        <f>SUM(C24:C25)</f>
        <v>0</v>
      </c>
      <c r="D23" s="23">
        <f>SUM(D24:D25)</f>
        <v>0</v>
      </c>
      <c r="E23" s="22"/>
    </row>
    <row r="24" spans="1:5">
      <c r="A24" s="14">
        <v>1</v>
      </c>
      <c r="B24" s="15" t="s">
        <v>29</v>
      </c>
      <c r="C24" s="21"/>
      <c r="D24" s="21"/>
      <c r="E24" s="26"/>
    </row>
    <row r="25" spans="1:5">
      <c r="A25" s="14">
        <v>2</v>
      </c>
      <c r="B25" s="15" t="s">
        <v>30</v>
      </c>
      <c r="C25" s="21"/>
      <c r="D25" s="21"/>
      <c r="E25" s="26"/>
    </row>
    <row r="26" spans="1:5" s="27" customFormat="1">
      <c r="A26" s="30" t="s">
        <v>31</v>
      </c>
      <c r="B26" s="16" t="s">
        <v>82</v>
      </c>
      <c r="C26" s="23"/>
      <c r="D26" s="22">
        <v>110000000</v>
      </c>
      <c r="E26" s="29"/>
    </row>
    <row r="27" spans="1:5" ht="14.4" thickBot="1">
      <c r="A27" s="8" t="s">
        <v>59</v>
      </c>
      <c r="B27" s="9" t="s">
        <v>32</v>
      </c>
      <c r="C27" s="24"/>
      <c r="D27" s="28">
        <v>58817846829</v>
      </c>
      <c r="E27" s="25"/>
    </row>
  </sheetData>
  <mergeCells count="4">
    <mergeCell ref="A3:E3"/>
    <mergeCell ref="A4:E4"/>
    <mergeCell ref="C1:E1"/>
    <mergeCell ref="A1:B1"/>
  </mergeCells>
  <pageMargins left="0.64" right="0.2" top="0.47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"/>
  <sheetViews>
    <sheetView workbookViewId="0">
      <selection activeCell="A4" sqref="A4:H4"/>
    </sheetView>
  </sheetViews>
  <sheetFormatPr defaultColWidth="9.109375" defaultRowHeight="13.8"/>
  <cols>
    <col min="1" max="1" width="9.109375" style="1"/>
    <col min="2" max="2" width="45" style="1" bestFit="1" customWidth="1"/>
    <col min="3" max="6" width="16.5546875" style="1" bestFit="1" customWidth="1"/>
    <col min="7" max="16384" width="9.109375" style="1"/>
  </cols>
  <sheetData>
    <row r="1" spans="1:8" ht="15" customHeight="1">
      <c r="A1" s="208" t="s">
        <v>81</v>
      </c>
      <c r="B1" s="208"/>
      <c r="C1" s="37"/>
      <c r="D1" s="37"/>
      <c r="E1" s="37"/>
      <c r="F1" s="206" t="s">
        <v>33</v>
      </c>
      <c r="G1" s="206"/>
      <c r="H1" s="206"/>
    </row>
    <row r="2" spans="1:8">
      <c r="A2" s="211"/>
      <c r="B2" s="211"/>
      <c r="C2" s="211"/>
      <c r="D2" s="211"/>
      <c r="E2" s="211"/>
      <c r="F2" s="211"/>
      <c r="G2" s="211"/>
      <c r="H2" s="211"/>
    </row>
    <row r="3" spans="1:8">
      <c r="A3" s="211" t="s">
        <v>250</v>
      </c>
      <c r="B3" s="211"/>
      <c r="C3" s="211"/>
      <c r="D3" s="211"/>
      <c r="E3" s="211"/>
      <c r="F3" s="211"/>
      <c r="G3" s="211"/>
      <c r="H3" s="211"/>
    </row>
    <row r="4" spans="1:8" ht="15.75" customHeight="1">
      <c r="A4" s="210" t="str">
        <f>'96'!A4:E4</f>
        <v>(Kèm theo Quyết định số 1331/QĐ-UBND ngày 04/7/2024 của UBND huyện Mộc Hóa)</v>
      </c>
      <c r="B4" s="210"/>
      <c r="C4" s="210"/>
      <c r="D4" s="210"/>
      <c r="E4" s="210"/>
      <c r="F4" s="210"/>
      <c r="G4" s="210"/>
      <c r="H4" s="210"/>
    </row>
    <row r="5" spans="1:8" ht="14.4" thickBot="1">
      <c r="A5" s="36"/>
      <c r="B5" s="36"/>
      <c r="C5" s="36"/>
      <c r="D5" s="36"/>
      <c r="E5" s="36"/>
      <c r="F5" s="209" t="s">
        <v>83</v>
      </c>
      <c r="G5" s="209"/>
      <c r="H5" s="209"/>
    </row>
    <row r="6" spans="1:8" s="186" customFormat="1" ht="35.25" customHeight="1" thickBot="1">
      <c r="A6" s="212" t="s">
        <v>1</v>
      </c>
      <c r="B6" s="212" t="s">
        <v>84</v>
      </c>
      <c r="C6" s="212" t="s">
        <v>85</v>
      </c>
      <c r="D6" s="212"/>
      <c r="E6" s="212" t="s">
        <v>4</v>
      </c>
      <c r="F6" s="212"/>
      <c r="G6" s="213" t="s">
        <v>86</v>
      </c>
      <c r="H6" s="213"/>
    </row>
    <row r="7" spans="1:8" s="186" customFormat="1" ht="48" customHeight="1" thickBot="1">
      <c r="A7" s="212"/>
      <c r="B7" s="212"/>
      <c r="C7" s="144" t="s">
        <v>35</v>
      </c>
      <c r="D7" s="144" t="s">
        <v>87</v>
      </c>
      <c r="E7" s="144" t="s">
        <v>35</v>
      </c>
      <c r="F7" s="144" t="s">
        <v>87</v>
      </c>
      <c r="G7" s="144" t="s">
        <v>35</v>
      </c>
      <c r="H7" s="144" t="s">
        <v>87</v>
      </c>
    </row>
    <row r="8" spans="1:8" s="187" customFormat="1" ht="15.9" customHeight="1">
      <c r="A8" s="145"/>
      <c r="B8" s="146" t="s">
        <v>88</v>
      </c>
      <c r="C8" s="147">
        <f>C9+C70+C71+C72+C73</f>
        <v>246520000000</v>
      </c>
      <c r="D8" s="147">
        <f>D9+D70+D71+D72+D73</f>
        <v>241947000000</v>
      </c>
      <c r="E8" s="147">
        <f>E9+E70+E71+E72+E73</f>
        <v>397303202858</v>
      </c>
      <c r="F8" s="147">
        <f>F9+F70+F71+F72+F73</f>
        <v>393590099190</v>
      </c>
      <c r="G8" s="148">
        <f t="shared" ref="G8:H10" si="0">E8/C8*100</f>
        <v>161.16469367921468</v>
      </c>
      <c r="H8" s="148">
        <f t="shared" si="0"/>
        <v>162.67616427978029</v>
      </c>
    </row>
    <row r="9" spans="1:8" s="186" customFormat="1" ht="15.9" customHeight="1">
      <c r="A9" s="149" t="s">
        <v>6</v>
      </c>
      <c r="B9" s="150" t="s">
        <v>36</v>
      </c>
      <c r="C9" s="151">
        <f>C10+C60+C61+C68</f>
        <v>46000000000</v>
      </c>
      <c r="D9" s="151">
        <f>D10+D60+D61+D68</f>
        <v>41427000000</v>
      </c>
      <c r="E9" s="151">
        <f>E10+E60+E61+E68+E69</f>
        <v>37276757557</v>
      </c>
      <c r="F9" s="151">
        <f>F10+F60+F61+F68+F69</f>
        <v>33563653889</v>
      </c>
      <c r="G9" s="152">
        <f t="shared" si="0"/>
        <v>81.03642947173914</v>
      </c>
      <c r="H9" s="152">
        <f t="shared" si="0"/>
        <v>81.01878941028798</v>
      </c>
    </row>
    <row r="10" spans="1:8" s="186" customFormat="1" ht="15.9" customHeight="1">
      <c r="A10" s="153" t="s">
        <v>37</v>
      </c>
      <c r="B10" s="154" t="s">
        <v>38</v>
      </c>
      <c r="C10" s="155">
        <f>C11+C19+C26+C27+C34+C35+C36+C37+C42+C43+C44+C45+C46+C47+C49+C50+C58+C59+C51</f>
        <v>46000000000</v>
      </c>
      <c r="D10" s="155">
        <f>D11+D19+D26+D27+D34+D35+D36+D37+D42+D43+D44+D45+D46+D47+D49+D50+D58+D59+D51</f>
        <v>41427000000</v>
      </c>
      <c r="E10" s="155">
        <f>E11+E19+E26+E27+E34+E35+E36+E37+E42+E43+E44+E45+E46+E47+E49+E50+E58+E59+E51</f>
        <v>37080187557</v>
      </c>
      <c r="F10" s="155">
        <f>F11+F19+F26+F27+F34+F35+F36+F37+F42+F43+F44+F45+F46+F47+F49+F50+F58+F59+F51</f>
        <v>33367083889</v>
      </c>
      <c r="G10" s="156">
        <f t="shared" si="0"/>
        <v>80.609103384782614</v>
      </c>
      <c r="H10" s="156">
        <f t="shared" si="0"/>
        <v>80.544292101769372</v>
      </c>
    </row>
    <row r="11" spans="1:8" s="188" customFormat="1" ht="18" customHeight="1">
      <c r="A11" s="157">
        <v>1</v>
      </c>
      <c r="B11" s="158" t="s">
        <v>89</v>
      </c>
      <c r="C11" s="159">
        <f>SUM(C12:C18)</f>
        <v>0</v>
      </c>
      <c r="D11" s="159">
        <f>SUM(D12:D18)</f>
        <v>0</v>
      </c>
      <c r="E11" s="159">
        <f>SUM(E12:E18)</f>
        <v>0</v>
      </c>
      <c r="F11" s="159">
        <f>SUM(F12:F18)</f>
        <v>0</v>
      </c>
      <c r="G11" s="156"/>
      <c r="H11" s="156"/>
    </row>
    <row r="12" spans="1:8" s="189" customFormat="1" ht="18" customHeight="1">
      <c r="A12" s="160"/>
      <c r="B12" s="161" t="s">
        <v>90</v>
      </c>
      <c r="C12" s="162"/>
      <c r="D12" s="162">
        <f>C12</f>
        <v>0</v>
      </c>
      <c r="E12" s="162"/>
      <c r="F12" s="162"/>
      <c r="G12" s="156"/>
      <c r="H12" s="156"/>
    </row>
    <row r="13" spans="1:8" s="189" customFormat="1" ht="35.25" customHeight="1">
      <c r="A13" s="160"/>
      <c r="B13" s="163" t="s">
        <v>91</v>
      </c>
      <c r="C13" s="162"/>
      <c r="D13" s="162"/>
      <c r="E13" s="162"/>
      <c r="F13" s="162"/>
      <c r="G13" s="156"/>
      <c r="H13" s="156"/>
    </row>
    <row r="14" spans="1:8" s="189" customFormat="1" ht="18" customHeight="1">
      <c r="A14" s="160"/>
      <c r="B14" s="161" t="s">
        <v>92</v>
      </c>
      <c r="C14" s="162"/>
      <c r="D14" s="162"/>
      <c r="E14" s="162"/>
      <c r="F14" s="162"/>
      <c r="G14" s="156"/>
      <c r="H14" s="156"/>
    </row>
    <row r="15" spans="1:8" s="189" customFormat="1" ht="18" customHeight="1">
      <c r="A15" s="160"/>
      <c r="B15" s="161" t="s">
        <v>93</v>
      </c>
      <c r="C15" s="162"/>
      <c r="D15" s="162"/>
      <c r="E15" s="162"/>
      <c r="F15" s="162"/>
      <c r="G15" s="156"/>
      <c r="H15" s="156"/>
    </row>
    <row r="16" spans="1:8" s="189" customFormat="1" ht="29.25" customHeight="1">
      <c r="A16" s="160"/>
      <c r="B16" s="163" t="s">
        <v>94</v>
      </c>
      <c r="C16" s="162"/>
      <c r="D16" s="162"/>
      <c r="E16" s="162"/>
      <c r="F16" s="162"/>
      <c r="G16" s="156"/>
      <c r="H16" s="156"/>
    </row>
    <row r="17" spans="1:8" s="189" customFormat="1" ht="18" customHeight="1">
      <c r="A17" s="160"/>
      <c r="B17" s="161" t="s">
        <v>95</v>
      </c>
      <c r="C17" s="162"/>
      <c r="D17" s="162"/>
      <c r="E17" s="162"/>
      <c r="F17" s="162"/>
      <c r="G17" s="156"/>
      <c r="H17" s="156"/>
    </row>
    <row r="18" spans="1:8" s="189" customFormat="1" ht="18" customHeight="1">
      <c r="A18" s="160"/>
      <c r="B18" s="163" t="s">
        <v>96</v>
      </c>
      <c r="C18" s="162"/>
      <c r="D18" s="162"/>
      <c r="E18" s="162"/>
      <c r="F18" s="162"/>
      <c r="G18" s="156"/>
      <c r="H18" s="156"/>
    </row>
    <row r="19" spans="1:8" s="188" customFormat="1" ht="18" customHeight="1">
      <c r="A19" s="157">
        <v>2</v>
      </c>
      <c r="B19" s="158" t="s">
        <v>97</v>
      </c>
      <c r="C19" s="159">
        <f>SUM(C20:C25)</f>
        <v>50000000</v>
      </c>
      <c r="D19" s="159">
        <f>SUM(D20:D25)</f>
        <v>48000000</v>
      </c>
      <c r="E19" s="159">
        <f>SUM(E20:E25)</f>
        <v>68439057</v>
      </c>
      <c r="F19" s="159">
        <f>SUM(F20:F25)</f>
        <v>47909434</v>
      </c>
      <c r="G19" s="164">
        <f t="shared" ref="G19:H21" si="1">E19/C19*100</f>
        <v>136.87811400000001</v>
      </c>
      <c r="H19" s="164">
        <f t="shared" si="1"/>
        <v>99.811320833333326</v>
      </c>
    </row>
    <row r="20" spans="1:8" s="189" customFormat="1" ht="18" customHeight="1">
      <c r="A20" s="160"/>
      <c r="B20" s="161" t="s">
        <v>90</v>
      </c>
      <c r="C20" s="162">
        <v>20000000</v>
      </c>
      <c r="D20" s="162">
        <v>19000000</v>
      </c>
      <c r="E20" s="162">
        <v>30492681</v>
      </c>
      <c r="F20" s="162">
        <v>22056810</v>
      </c>
      <c r="G20" s="164">
        <f t="shared" si="1"/>
        <v>152.46340499999999</v>
      </c>
      <c r="H20" s="164">
        <f t="shared" si="1"/>
        <v>116.08847368421054</v>
      </c>
    </row>
    <row r="21" spans="1:8" s="189" customFormat="1" ht="18" customHeight="1">
      <c r="A21" s="160"/>
      <c r="B21" s="161" t="s">
        <v>92</v>
      </c>
      <c r="C21" s="162">
        <v>30000000</v>
      </c>
      <c r="D21" s="162">
        <v>29000000</v>
      </c>
      <c r="E21" s="162">
        <v>37946376</v>
      </c>
      <c r="F21" s="162">
        <v>25852624</v>
      </c>
      <c r="G21" s="164">
        <f t="shared" si="1"/>
        <v>126.48792</v>
      </c>
      <c r="H21" s="164">
        <f t="shared" si="1"/>
        <v>89.146979310344832</v>
      </c>
    </row>
    <row r="22" spans="1:8" s="189" customFormat="1" ht="18" customHeight="1">
      <c r="A22" s="160"/>
      <c r="B22" s="161" t="s">
        <v>93</v>
      </c>
      <c r="C22" s="162"/>
      <c r="D22" s="162"/>
      <c r="E22" s="162"/>
      <c r="F22" s="162"/>
      <c r="G22" s="165"/>
      <c r="H22" s="165"/>
    </row>
    <row r="23" spans="1:8" s="189" customFormat="1" ht="18" customHeight="1">
      <c r="A23" s="160"/>
      <c r="B23" s="161" t="s">
        <v>95</v>
      </c>
      <c r="C23" s="162"/>
      <c r="D23" s="162"/>
      <c r="E23" s="162"/>
      <c r="F23" s="162"/>
      <c r="G23" s="165"/>
      <c r="H23" s="165"/>
    </row>
    <row r="24" spans="1:8" s="189" customFormat="1" ht="18" customHeight="1">
      <c r="A24" s="160"/>
      <c r="B24" s="161" t="s">
        <v>98</v>
      </c>
      <c r="C24" s="162"/>
      <c r="D24" s="162"/>
      <c r="E24" s="162"/>
      <c r="F24" s="162"/>
      <c r="G24" s="165"/>
      <c r="H24" s="165"/>
    </row>
    <row r="25" spans="1:8" s="189" customFormat="1" ht="18" customHeight="1">
      <c r="A25" s="160"/>
      <c r="B25" s="161" t="s">
        <v>99</v>
      </c>
      <c r="C25" s="162"/>
      <c r="D25" s="162"/>
      <c r="E25" s="162"/>
      <c r="F25" s="162"/>
      <c r="G25" s="165"/>
      <c r="H25" s="165"/>
    </row>
    <row r="26" spans="1:8" s="188" customFormat="1" ht="18" customHeight="1">
      <c r="A26" s="157">
        <v>3</v>
      </c>
      <c r="B26" s="158" t="s">
        <v>100</v>
      </c>
      <c r="C26" s="159"/>
      <c r="D26" s="159"/>
      <c r="E26" s="159">
        <v>3662531</v>
      </c>
      <c r="F26" s="159"/>
      <c r="G26" s="166"/>
      <c r="H26" s="166"/>
    </row>
    <row r="27" spans="1:8" s="188" customFormat="1" ht="18" customHeight="1">
      <c r="A27" s="157">
        <v>4</v>
      </c>
      <c r="B27" s="158" t="s">
        <v>101</v>
      </c>
      <c r="C27" s="159">
        <f>SUM(C28:C33)</f>
        <v>6100000000</v>
      </c>
      <c r="D27" s="159">
        <f>SUM(D28:D33)</f>
        <v>5806000000</v>
      </c>
      <c r="E27" s="159">
        <f>SUM(E28:E33)</f>
        <v>5161309993</v>
      </c>
      <c r="F27" s="159">
        <f>SUM(F28:F33)</f>
        <v>4912989998</v>
      </c>
      <c r="G27" s="157">
        <f t="shared" ref="G27:H31" si="2">E27/C27*100</f>
        <v>84.611639229508199</v>
      </c>
      <c r="H27" s="157">
        <f t="shared" si="2"/>
        <v>84.619187013434384</v>
      </c>
    </row>
    <row r="28" spans="1:8" s="189" customFormat="1" ht="18" customHeight="1">
      <c r="A28" s="160"/>
      <c r="B28" s="167" t="str">
        <f>B12</f>
        <v>- Thuế giá trị gia tăng</v>
      </c>
      <c r="C28" s="162">
        <v>5550000000</v>
      </c>
      <c r="D28" s="162">
        <v>5273000000</v>
      </c>
      <c r="E28" s="162">
        <v>4231339743</v>
      </c>
      <c r="F28" s="162">
        <v>4015630797</v>
      </c>
      <c r="G28" s="160">
        <f t="shared" si="2"/>
        <v>76.240355729729728</v>
      </c>
      <c r="H28" s="160">
        <f t="shared" si="2"/>
        <v>76.154576085719711</v>
      </c>
    </row>
    <row r="29" spans="1:8" s="189" customFormat="1" ht="18" customHeight="1">
      <c r="A29" s="160"/>
      <c r="B29" s="167" t="str">
        <f>B14</f>
        <v>- Thuế thu nhập doanh nghiệp</v>
      </c>
      <c r="C29" s="162">
        <v>350000000</v>
      </c>
      <c r="D29" s="162">
        <v>333000000</v>
      </c>
      <c r="E29" s="162">
        <v>652221190</v>
      </c>
      <c r="F29" s="162">
        <v>619610141</v>
      </c>
      <c r="G29" s="160">
        <f t="shared" si="2"/>
        <v>186.34891142857143</v>
      </c>
      <c r="H29" s="160">
        <f t="shared" si="2"/>
        <v>186.0691114114114</v>
      </c>
    </row>
    <row r="30" spans="1:8" s="189" customFormat="1" ht="18" customHeight="1">
      <c r="A30" s="160"/>
      <c r="B30" s="161" t="s">
        <v>93</v>
      </c>
      <c r="C30" s="162"/>
      <c r="D30" s="162">
        <f>C30</f>
        <v>0</v>
      </c>
      <c r="E30" s="162"/>
      <c r="F30" s="162"/>
      <c r="G30" s="160"/>
      <c r="H30" s="160"/>
    </row>
    <row r="31" spans="1:8" s="189" customFormat="1" ht="18" customHeight="1">
      <c r="A31" s="160"/>
      <c r="B31" s="161" t="s">
        <v>95</v>
      </c>
      <c r="C31" s="162">
        <v>200000000</v>
      </c>
      <c r="D31" s="162">
        <f>C31</f>
        <v>200000000</v>
      </c>
      <c r="E31" s="162">
        <v>277749060</v>
      </c>
      <c r="F31" s="162">
        <f>E31</f>
        <v>277749060</v>
      </c>
      <c r="G31" s="160">
        <f t="shared" si="2"/>
        <v>138.87452999999999</v>
      </c>
      <c r="H31" s="160">
        <f t="shared" si="2"/>
        <v>138.87452999999999</v>
      </c>
    </row>
    <row r="32" spans="1:8" s="189" customFormat="1" ht="18" customHeight="1">
      <c r="A32" s="160"/>
      <c r="B32" s="161" t="s">
        <v>98</v>
      </c>
      <c r="C32" s="162"/>
      <c r="D32" s="162"/>
      <c r="E32" s="162"/>
      <c r="F32" s="162"/>
      <c r="G32" s="160"/>
      <c r="H32" s="160"/>
    </row>
    <row r="33" spans="1:8" s="189" customFormat="1" ht="18" customHeight="1">
      <c r="A33" s="160"/>
      <c r="B33" s="161" t="s">
        <v>99</v>
      </c>
      <c r="C33" s="162"/>
      <c r="D33" s="162"/>
      <c r="E33" s="162"/>
      <c r="F33" s="162"/>
      <c r="G33" s="160"/>
      <c r="H33" s="160"/>
    </row>
    <row r="34" spans="1:8" s="188" customFormat="1" ht="18" customHeight="1">
      <c r="A34" s="157">
        <v>5</v>
      </c>
      <c r="B34" s="158" t="s">
        <v>39</v>
      </c>
      <c r="C34" s="159">
        <v>10550000000</v>
      </c>
      <c r="D34" s="159">
        <v>10023000000</v>
      </c>
      <c r="E34" s="159">
        <v>7725013805</v>
      </c>
      <c r="F34" s="159">
        <v>7338763144</v>
      </c>
      <c r="G34" s="157">
        <f t="shared" ref="G34:H50" si="3">E34/C34*100</f>
        <v>73.222879668246449</v>
      </c>
      <c r="H34" s="157">
        <f t="shared" si="3"/>
        <v>73.21922721739999</v>
      </c>
    </row>
    <row r="35" spans="1:8" s="188" customFormat="1" ht="18" customHeight="1">
      <c r="A35" s="157">
        <v>6</v>
      </c>
      <c r="B35" s="158" t="s">
        <v>40</v>
      </c>
      <c r="C35" s="159"/>
      <c r="D35" s="159"/>
      <c r="E35" s="159">
        <v>0</v>
      </c>
      <c r="F35" s="159"/>
      <c r="G35" s="157"/>
      <c r="H35" s="157"/>
    </row>
    <row r="36" spans="1:8" s="188" customFormat="1" ht="18" customHeight="1">
      <c r="A36" s="157">
        <v>7</v>
      </c>
      <c r="B36" s="158" t="s">
        <v>41</v>
      </c>
      <c r="C36" s="159">
        <v>7000000000</v>
      </c>
      <c r="D36" s="159">
        <f>C36</f>
        <v>7000000000</v>
      </c>
      <c r="E36" s="159">
        <v>5670177781</v>
      </c>
      <c r="F36" s="159">
        <f>E36</f>
        <v>5670177781</v>
      </c>
      <c r="G36" s="157">
        <f t="shared" si="3"/>
        <v>81.002539728571435</v>
      </c>
      <c r="H36" s="157">
        <f t="shared" si="3"/>
        <v>81.002539728571435</v>
      </c>
    </row>
    <row r="37" spans="1:8" s="188" customFormat="1" ht="18" customHeight="1">
      <c r="A37" s="157">
        <v>8</v>
      </c>
      <c r="B37" s="158" t="s">
        <v>102</v>
      </c>
      <c r="C37" s="159">
        <f>SUM(C38:C41)</f>
        <v>1450000000</v>
      </c>
      <c r="D37" s="159">
        <f>SUM(D38:D41)</f>
        <v>400000000</v>
      </c>
      <c r="E37" s="159">
        <f>SUM(E38:E41)</f>
        <v>958833972</v>
      </c>
      <c r="F37" s="159">
        <f>SUM(F38:F41)</f>
        <v>427779100</v>
      </c>
      <c r="G37" s="157">
        <f t="shared" si="3"/>
        <v>66.126480827586207</v>
      </c>
      <c r="H37" s="157">
        <f t="shared" si="3"/>
        <v>106.94477499999999</v>
      </c>
    </row>
    <row r="38" spans="1:8" s="189" customFormat="1" ht="18" customHeight="1">
      <c r="A38" s="160"/>
      <c r="B38" s="161" t="s">
        <v>103</v>
      </c>
      <c r="C38" s="162">
        <v>1050000000</v>
      </c>
      <c r="D38" s="162"/>
      <c r="E38" s="162">
        <v>528054872</v>
      </c>
      <c r="F38" s="162"/>
      <c r="G38" s="157">
        <f t="shared" si="3"/>
        <v>50.290940190476185</v>
      </c>
      <c r="H38" s="160"/>
    </row>
    <row r="39" spans="1:8" s="189" customFormat="1" ht="18" customHeight="1">
      <c r="A39" s="160"/>
      <c r="B39" s="161" t="s">
        <v>104</v>
      </c>
      <c r="C39" s="162"/>
      <c r="D39" s="162"/>
      <c r="E39" s="162">
        <v>3000000</v>
      </c>
      <c r="F39" s="162"/>
      <c r="G39" s="160"/>
      <c r="H39" s="160"/>
    </row>
    <row r="40" spans="1:8" s="189" customFormat="1" ht="18" customHeight="1">
      <c r="A40" s="160"/>
      <c r="B40" s="161" t="s">
        <v>105</v>
      </c>
      <c r="C40" s="162">
        <v>150000000</v>
      </c>
      <c r="D40" s="162">
        <f>C40</f>
        <v>150000000</v>
      </c>
      <c r="E40" s="162">
        <v>171101600</v>
      </c>
      <c r="F40" s="162">
        <f>E40</f>
        <v>171101600</v>
      </c>
      <c r="G40" s="160">
        <f t="shared" si="3"/>
        <v>114.06773333333334</v>
      </c>
      <c r="H40" s="160">
        <f t="shared" si="3"/>
        <v>114.06773333333334</v>
      </c>
    </row>
    <row r="41" spans="1:8" s="189" customFormat="1" ht="18" customHeight="1">
      <c r="A41" s="160"/>
      <c r="B41" s="168" t="s">
        <v>106</v>
      </c>
      <c r="C41" s="162">
        <v>250000000</v>
      </c>
      <c r="D41" s="162">
        <f>C41</f>
        <v>250000000</v>
      </c>
      <c r="E41" s="162">
        <v>256677500</v>
      </c>
      <c r="F41" s="162">
        <f>E41</f>
        <v>256677500</v>
      </c>
      <c r="G41" s="160">
        <f t="shared" si="3"/>
        <v>102.67100000000001</v>
      </c>
      <c r="H41" s="160">
        <f t="shared" si="3"/>
        <v>102.67100000000001</v>
      </c>
    </row>
    <row r="42" spans="1:8" s="188" customFormat="1" ht="18" customHeight="1">
      <c r="A42" s="157">
        <v>9</v>
      </c>
      <c r="B42" s="158" t="s">
        <v>42</v>
      </c>
      <c r="C42" s="159"/>
      <c r="D42" s="159"/>
      <c r="E42" s="159"/>
      <c r="F42" s="159"/>
      <c r="G42" s="157"/>
      <c r="H42" s="157"/>
    </row>
    <row r="43" spans="1:8" s="188" customFormat="1" ht="18" customHeight="1">
      <c r="A43" s="157">
        <v>10</v>
      </c>
      <c r="B43" s="158" t="s">
        <v>43</v>
      </c>
      <c r="C43" s="159">
        <v>100000000</v>
      </c>
      <c r="D43" s="159">
        <f>C43</f>
        <v>100000000</v>
      </c>
      <c r="E43" s="159">
        <v>241104412</v>
      </c>
      <c r="F43" s="159">
        <f>E43</f>
        <v>241104412</v>
      </c>
      <c r="G43" s="157">
        <f t="shared" si="3"/>
        <v>241.10441200000002</v>
      </c>
      <c r="H43" s="157">
        <f t="shared" si="3"/>
        <v>241.10441200000002</v>
      </c>
    </row>
    <row r="44" spans="1:8" s="188" customFormat="1" ht="18" customHeight="1">
      <c r="A44" s="157">
        <v>11</v>
      </c>
      <c r="B44" s="158" t="s">
        <v>44</v>
      </c>
      <c r="C44" s="159">
        <v>200000000</v>
      </c>
      <c r="D44" s="159">
        <f>C44</f>
        <v>200000000</v>
      </c>
      <c r="E44" s="159">
        <v>476382020</v>
      </c>
      <c r="F44" s="159">
        <f>E44</f>
        <v>476382020</v>
      </c>
      <c r="G44" s="157">
        <f t="shared" si="3"/>
        <v>238.19100999999998</v>
      </c>
      <c r="H44" s="157">
        <f t="shared" si="3"/>
        <v>238.19100999999998</v>
      </c>
    </row>
    <row r="45" spans="1:8" s="188" customFormat="1" ht="18" customHeight="1">
      <c r="A45" s="157">
        <v>12</v>
      </c>
      <c r="B45" s="158" t="s">
        <v>107</v>
      </c>
      <c r="C45" s="159">
        <v>15000000000</v>
      </c>
      <c r="D45" s="159">
        <f>C45</f>
        <v>15000000000</v>
      </c>
      <c r="E45" s="159">
        <v>9106318000</v>
      </c>
      <c r="F45" s="159">
        <f>E45</f>
        <v>9106318000</v>
      </c>
      <c r="G45" s="157">
        <f t="shared" si="3"/>
        <v>60.708786666666668</v>
      </c>
      <c r="H45" s="157">
        <f t="shared" si="3"/>
        <v>60.708786666666668</v>
      </c>
    </row>
    <row r="46" spans="1:8" s="188" customFormat="1">
      <c r="A46" s="157">
        <v>13</v>
      </c>
      <c r="B46" s="158" t="s">
        <v>108</v>
      </c>
      <c r="C46" s="159"/>
      <c r="D46" s="159"/>
      <c r="E46" s="159"/>
      <c r="F46" s="159"/>
      <c r="G46" s="157"/>
      <c r="H46" s="157"/>
    </row>
    <row r="47" spans="1:8" s="188" customFormat="1">
      <c r="A47" s="157">
        <v>14</v>
      </c>
      <c r="B47" s="158" t="s">
        <v>109</v>
      </c>
      <c r="C47" s="159"/>
      <c r="D47" s="159"/>
      <c r="E47" s="159"/>
      <c r="F47" s="159"/>
      <c r="G47" s="157"/>
      <c r="H47" s="157"/>
    </row>
    <row r="48" spans="1:8" s="189" customFormat="1">
      <c r="A48" s="160"/>
      <c r="B48" s="167" t="s">
        <v>110</v>
      </c>
      <c r="C48" s="162"/>
      <c r="D48" s="162"/>
      <c r="E48" s="162"/>
      <c r="F48" s="162"/>
      <c r="G48" s="157"/>
      <c r="H48" s="157"/>
    </row>
    <row r="49" spans="1:8" s="188" customFormat="1" ht="18" customHeight="1">
      <c r="A49" s="157">
        <v>15</v>
      </c>
      <c r="B49" s="158" t="s">
        <v>45</v>
      </c>
      <c r="C49" s="159">
        <v>50000000</v>
      </c>
      <c r="D49" s="159">
        <f>C49</f>
        <v>50000000</v>
      </c>
      <c r="E49" s="159"/>
      <c r="F49" s="159">
        <f>E49</f>
        <v>0</v>
      </c>
      <c r="G49" s="157">
        <f t="shared" si="3"/>
        <v>0</v>
      </c>
      <c r="H49" s="157">
        <f t="shared" si="3"/>
        <v>0</v>
      </c>
    </row>
    <row r="50" spans="1:8" s="188" customFormat="1" ht="18" customHeight="1">
      <c r="A50" s="157">
        <v>16</v>
      </c>
      <c r="B50" s="158" t="s">
        <v>46</v>
      </c>
      <c r="C50" s="159">
        <v>4000000000</v>
      </c>
      <c r="D50" s="159">
        <v>1300000000</v>
      </c>
      <c r="E50" s="159">
        <f>6088087283+36150000</f>
        <v>6124237283</v>
      </c>
      <c r="F50" s="159">
        <f>3564801297+36150000</f>
        <v>3600951297</v>
      </c>
      <c r="G50" s="157">
        <f t="shared" si="3"/>
        <v>153.105932075</v>
      </c>
      <c r="H50" s="157">
        <f t="shared" si="3"/>
        <v>276.9962536153846</v>
      </c>
    </row>
    <row r="51" spans="1:8" s="188" customFormat="1">
      <c r="A51" s="157">
        <v>20</v>
      </c>
      <c r="B51" s="158" t="s">
        <v>111</v>
      </c>
      <c r="C51" s="159">
        <f>SUM(C52:C57)-C54</f>
        <v>1500000000</v>
      </c>
      <c r="D51" s="159">
        <f>SUM(D52:D57)-D54</f>
        <v>1500000000</v>
      </c>
      <c r="E51" s="159">
        <f>SUM(E52:E57)-E54</f>
        <v>1544708703</v>
      </c>
      <c r="F51" s="159">
        <f>SUM(F52:F57)-F54</f>
        <v>1544708703</v>
      </c>
      <c r="G51" s="157">
        <f>E51/C51*100</f>
        <v>102.98058020000001</v>
      </c>
      <c r="H51" s="157">
        <f>F51/D51*100</f>
        <v>102.98058020000001</v>
      </c>
    </row>
    <row r="52" spans="1:8" s="188" customFormat="1" ht="27.6">
      <c r="A52" s="157"/>
      <c r="B52" s="56" t="s">
        <v>112</v>
      </c>
      <c r="C52" s="169">
        <v>1500000000</v>
      </c>
      <c r="D52" s="169">
        <f>C52</f>
        <v>1500000000</v>
      </c>
      <c r="E52" s="162">
        <v>1544708703</v>
      </c>
      <c r="F52" s="162">
        <f>E52</f>
        <v>1544708703</v>
      </c>
      <c r="G52" s="157">
        <f>E52/C52*100</f>
        <v>102.98058020000001</v>
      </c>
      <c r="H52" s="157">
        <f>F52/D52*100</f>
        <v>102.98058020000001</v>
      </c>
    </row>
    <row r="53" spans="1:8" s="188" customFormat="1">
      <c r="A53" s="157"/>
      <c r="B53" s="49" t="s">
        <v>113</v>
      </c>
      <c r="C53" s="159"/>
      <c r="D53" s="159"/>
      <c r="E53" s="162"/>
      <c r="F53" s="162"/>
      <c r="G53" s="157"/>
      <c r="H53" s="157"/>
    </row>
    <row r="54" spans="1:8" s="188" customFormat="1">
      <c r="A54" s="157"/>
      <c r="B54" s="50" t="s">
        <v>114</v>
      </c>
      <c r="C54" s="159"/>
      <c r="D54" s="159"/>
      <c r="E54" s="170"/>
      <c r="F54" s="170"/>
      <c r="G54" s="157"/>
      <c r="H54" s="157"/>
    </row>
    <row r="55" spans="1:8" s="188" customFormat="1">
      <c r="A55" s="157"/>
      <c r="B55" s="49" t="s">
        <v>115</v>
      </c>
      <c r="C55" s="159"/>
      <c r="D55" s="159"/>
      <c r="E55" s="162"/>
      <c r="F55" s="162"/>
      <c r="G55" s="157"/>
      <c r="H55" s="157"/>
    </row>
    <row r="56" spans="1:8" s="188" customFormat="1">
      <c r="A56" s="157"/>
      <c r="B56" s="49" t="s">
        <v>116</v>
      </c>
      <c r="C56" s="159"/>
      <c r="D56" s="159"/>
      <c r="E56" s="162"/>
      <c r="F56" s="162"/>
      <c r="G56" s="157"/>
      <c r="H56" s="157"/>
    </row>
    <row r="57" spans="1:8" s="188" customFormat="1">
      <c r="A57" s="157"/>
      <c r="B57" s="49" t="s">
        <v>117</v>
      </c>
      <c r="C57" s="159"/>
      <c r="D57" s="159"/>
      <c r="E57" s="162"/>
      <c r="F57" s="162"/>
      <c r="G57" s="157"/>
      <c r="H57" s="157"/>
    </row>
    <row r="58" spans="1:8" s="188" customFormat="1" ht="18" customHeight="1">
      <c r="A58" s="157">
        <v>18</v>
      </c>
      <c r="B58" s="158" t="s">
        <v>118</v>
      </c>
      <c r="C58" s="159"/>
      <c r="D58" s="159"/>
      <c r="E58" s="159"/>
      <c r="F58" s="159"/>
      <c r="G58" s="157"/>
      <c r="H58" s="157"/>
    </row>
    <row r="59" spans="1:8" s="188" customFormat="1" ht="53.25" customHeight="1">
      <c r="A59" s="157">
        <v>19</v>
      </c>
      <c r="B59" s="158" t="s">
        <v>119</v>
      </c>
      <c r="C59" s="159"/>
      <c r="D59" s="159"/>
      <c r="E59" s="159"/>
      <c r="F59" s="159"/>
      <c r="G59" s="157"/>
      <c r="H59" s="157"/>
    </row>
    <row r="60" spans="1:8" s="190" customFormat="1" ht="18" customHeight="1">
      <c r="A60" s="171" t="s">
        <v>27</v>
      </c>
      <c r="B60" s="172" t="s">
        <v>120</v>
      </c>
      <c r="C60" s="173"/>
      <c r="D60" s="173"/>
      <c r="E60" s="173"/>
      <c r="F60" s="173"/>
      <c r="G60" s="174"/>
      <c r="H60" s="174"/>
    </row>
    <row r="61" spans="1:8" s="190" customFormat="1" ht="18" customHeight="1">
      <c r="A61" s="175" t="s">
        <v>31</v>
      </c>
      <c r="B61" s="172" t="s">
        <v>121</v>
      </c>
      <c r="C61" s="173"/>
      <c r="D61" s="173"/>
      <c r="E61" s="173"/>
      <c r="F61" s="173"/>
      <c r="G61" s="174"/>
      <c r="H61" s="174"/>
    </row>
    <row r="62" spans="1:8" s="189" customFormat="1" ht="18" customHeight="1">
      <c r="A62" s="160">
        <v>1</v>
      </c>
      <c r="B62" s="167" t="s">
        <v>122</v>
      </c>
      <c r="C62" s="162"/>
      <c r="D62" s="162"/>
      <c r="E62" s="162"/>
      <c r="F62" s="162"/>
      <c r="G62" s="160"/>
      <c r="H62" s="160"/>
    </row>
    <row r="63" spans="1:8" s="189" customFormat="1" ht="18" customHeight="1">
      <c r="A63" s="160">
        <v>2</v>
      </c>
      <c r="B63" s="167" t="s">
        <v>123</v>
      </c>
      <c r="C63" s="162"/>
      <c r="D63" s="162"/>
      <c r="E63" s="162"/>
      <c r="F63" s="162"/>
      <c r="G63" s="160"/>
      <c r="H63" s="160"/>
    </row>
    <row r="64" spans="1:8" s="189" customFormat="1" ht="18" customHeight="1">
      <c r="A64" s="160">
        <v>3</v>
      </c>
      <c r="B64" s="167" t="s">
        <v>124</v>
      </c>
      <c r="C64" s="162"/>
      <c r="D64" s="162"/>
      <c r="E64" s="162"/>
      <c r="F64" s="162"/>
      <c r="G64" s="160"/>
      <c r="H64" s="160"/>
    </row>
    <row r="65" spans="1:8" s="189" customFormat="1" ht="22.5" customHeight="1">
      <c r="A65" s="160">
        <v>4</v>
      </c>
      <c r="B65" s="167" t="s">
        <v>125</v>
      </c>
      <c r="C65" s="162"/>
      <c r="D65" s="162"/>
      <c r="E65" s="162"/>
      <c r="F65" s="162"/>
      <c r="G65" s="160"/>
      <c r="H65" s="160"/>
    </row>
    <row r="66" spans="1:8" s="189" customFormat="1" ht="30" customHeight="1">
      <c r="A66" s="160">
        <v>5</v>
      </c>
      <c r="B66" s="167" t="s">
        <v>126</v>
      </c>
      <c r="C66" s="162"/>
      <c r="D66" s="162"/>
      <c r="E66" s="162"/>
      <c r="F66" s="162"/>
      <c r="G66" s="160"/>
      <c r="H66" s="160"/>
    </row>
    <row r="67" spans="1:8" s="189" customFormat="1" ht="18" customHeight="1">
      <c r="A67" s="160">
        <v>6</v>
      </c>
      <c r="B67" s="167" t="s">
        <v>127</v>
      </c>
      <c r="C67" s="162"/>
      <c r="D67" s="162"/>
      <c r="E67" s="162"/>
      <c r="F67" s="162"/>
      <c r="G67" s="160"/>
      <c r="H67" s="160"/>
    </row>
    <row r="68" spans="1:8" s="190" customFormat="1" ht="18" customHeight="1">
      <c r="A68" s="175" t="s">
        <v>59</v>
      </c>
      <c r="B68" s="172" t="s">
        <v>47</v>
      </c>
      <c r="C68" s="173"/>
      <c r="D68" s="173"/>
      <c r="E68" s="173"/>
      <c r="F68" s="173"/>
      <c r="G68" s="174"/>
      <c r="H68" s="174"/>
    </row>
    <row r="69" spans="1:8" s="190" customFormat="1" ht="18" customHeight="1">
      <c r="A69" s="175" t="s">
        <v>74</v>
      </c>
      <c r="B69" s="57" t="s">
        <v>128</v>
      </c>
      <c r="C69" s="173"/>
      <c r="D69" s="173"/>
      <c r="E69" s="173">
        <v>196570000</v>
      </c>
      <c r="F69" s="173">
        <f>E69</f>
        <v>196570000</v>
      </c>
      <c r="G69" s="171"/>
      <c r="H69" s="171"/>
    </row>
    <row r="70" spans="1:8" s="186" customFormat="1" ht="18" customHeight="1">
      <c r="A70" s="149" t="s">
        <v>7</v>
      </c>
      <c r="B70" s="176" t="s">
        <v>129</v>
      </c>
      <c r="C70" s="151"/>
      <c r="D70" s="151"/>
      <c r="E70" s="151"/>
      <c r="F70" s="151"/>
      <c r="G70" s="156"/>
      <c r="H70" s="156"/>
    </row>
    <row r="71" spans="1:8" s="186" customFormat="1" ht="18" customHeight="1">
      <c r="A71" s="149" t="s">
        <v>49</v>
      </c>
      <c r="B71" s="176" t="s">
        <v>48</v>
      </c>
      <c r="C71" s="151"/>
      <c r="D71" s="151"/>
      <c r="E71" s="151">
        <v>3495317139</v>
      </c>
      <c r="F71" s="151">
        <f>E71</f>
        <v>3495317139</v>
      </c>
      <c r="G71" s="156"/>
      <c r="H71" s="156"/>
    </row>
    <row r="72" spans="1:8" s="186" customFormat="1" ht="30" customHeight="1">
      <c r="A72" s="149" t="s">
        <v>130</v>
      </c>
      <c r="B72" s="176" t="s">
        <v>50</v>
      </c>
      <c r="C72" s="151"/>
      <c r="D72" s="151"/>
      <c r="E72" s="151">
        <v>88526003462</v>
      </c>
      <c r="F72" s="151">
        <f>E72</f>
        <v>88526003462</v>
      </c>
      <c r="G72" s="156"/>
      <c r="H72" s="156"/>
    </row>
    <row r="73" spans="1:8" s="186" customFormat="1" ht="17.25" customHeight="1" thickBot="1">
      <c r="A73" s="177" t="s">
        <v>131</v>
      </c>
      <c r="B73" s="58" t="s">
        <v>132</v>
      </c>
      <c r="C73" s="178">
        <v>200520000000</v>
      </c>
      <c r="D73" s="178">
        <f>C73</f>
        <v>200520000000</v>
      </c>
      <c r="E73" s="178">
        <v>268005124700</v>
      </c>
      <c r="F73" s="178">
        <f>E73</f>
        <v>268005124700</v>
      </c>
      <c r="G73" s="179"/>
      <c r="H73" s="179"/>
    </row>
  </sheetData>
  <mergeCells count="11">
    <mergeCell ref="A6:A7"/>
    <mergeCell ref="B6:B7"/>
    <mergeCell ref="C6:D6"/>
    <mergeCell ref="E6:F6"/>
    <mergeCell ref="G6:H6"/>
    <mergeCell ref="F1:H1"/>
    <mergeCell ref="A1:B1"/>
    <mergeCell ref="F5:H5"/>
    <mergeCell ref="A4:H4"/>
    <mergeCell ref="A3:H3"/>
    <mergeCell ref="A2:H2"/>
  </mergeCells>
  <pageMargins left="0.39370078740157499" right="0.196850393700787" top="0.39370078740157499" bottom="0.196850393700787" header="0.31496062992126" footer="0.31496062992126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5"/>
  <sheetViews>
    <sheetView zoomScale="120" zoomScaleNormal="120" workbookViewId="0">
      <selection activeCell="H1" sqref="H1:K1"/>
    </sheetView>
  </sheetViews>
  <sheetFormatPr defaultColWidth="9.109375" defaultRowHeight="13.2"/>
  <cols>
    <col min="1" max="1" width="7.109375" style="35" customWidth="1"/>
    <col min="2" max="2" width="31" style="35" customWidth="1"/>
    <col min="3" max="3" width="14.6640625" style="35" customWidth="1"/>
    <col min="4" max="4" width="15" style="35" customWidth="1"/>
    <col min="5" max="5" width="13.88671875" style="35" customWidth="1"/>
    <col min="6" max="6" width="15.109375" style="35" customWidth="1"/>
    <col min="7" max="7" width="14.88671875" style="35" customWidth="1"/>
    <col min="8" max="8" width="13.6640625" style="35" customWidth="1"/>
    <col min="9" max="9" width="5.44140625" style="35" customWidth="1"/>
    <col min="10" max="10" width="4.88671875" style="35" customWidth="1"/>
    <col min="11" max="11" width="5.33203125" style="35" customWidth="1"/>
    <col min="12" max="16384" width="9.109375" style="35"/>
  </cols>
  <sheetData>
    <row r="1" spans="1:12" ht="13.2" customHeight="1">
      <c r="A1" s="216" t="s">
        <v>81</v>
      </c>
      <c r="B1" s="216"/>
      <c r="H1" s="216" t="s">
        <v>51</v>
      </c>
      <c r="I1" s="216"/>
      <c r="J1" s="216"/>
      <c r="K1" s="216"/>
    </row>
    <row r="2" spans="1:12">
      <c r="A2" s="10"/>
    </row>
    <row r="3" spans="1:12">
      <c r="A3" s="204" t="s">
        <v>251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2">
      <c r="A4" s="205" t="str">
        <f>'96'!A4:E4</f>
        <v>(Kèm theo Quyết định số 1331/QĐ-UBND ngày 04/7/2024 của UBND huyện Mộc Hóa)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12" ht="13.8" thickBot="1">
      <c r="A5" s="34"/>
      <c r="B5" s="34"/>
      <c r="C5" s="34"/>
      <c r="D5" s="34"/>
      <c r="E5" s="34"/>
      <c r="F5" s="34"/>
      <c r="G5" s="34"/>
      <c r="H5" s="34"/>
      <c r="I5" s="217" t="s">
        <v>83</v>
      </c>
      <c r="J5" s="217"/>
      <c r="K5" s="217"/>
      <c r="L5" s="34"/>
    </row>
    <row r="6" spans="1:12" s="59" customFormat="1" ht="28.5" customHeight="1" thickBot="1">
      <c r="A6" s="214" t="s">
        <v>133</v>
      </c>
      <c r="B6" s="214" t="s">
        <v>2</v>
      </c>
      <c r="C6" s="215" t="s">
        <v>34</v>
      </c>
      <c r="D6" s="215" t="s">
        <v>52</v>
      </c>
      <c r="E6" s="215"/>
      <c r="F6" s="215" t="s">
        <v>4</v>
      </c>
      <c r="G6" s="215" t="s">
        <v>52</v>
      </c>
      <c r="H6" s="215"/>
      <c r="I6" s="215" t="s">
        <v>5</v>
      </c>
      <c r="J6" s="215"/>
      <c r="K6" s="215"/>
    </row>
    <row r="7" spans="1:12" s="59" customFormat="1" ht="77.25" customHeight="1" thickBot="1">
      <c r="A7" s="214"/>
      <c r="B7" s="214"/>
      <c r="C7" s="215"/>
      <c r="D7" s="135" t="s">
        <v>53</v>
      </c>
      <c r="E7" s="135" t="s">
        <v>54</v>
      </c>
      <c r="F7" s="215"/>
      <c r="G7" s="135" t="s">
        <v>53</v>
      </c>
      <c r="H7" s="135" t="s">
        <v>54</v>
      </c>
      <c r="I7" s="135" t="s">
        <v>213</v>
      </c>
      <c r="J7" s="135" t="s">
        <v>53</v>
      </c>
      <c r="K7" s="191" t="s">
        <v>54</v>
      </c>
    </row>
    <row r="8" spans="1:12" s="62" customFormat="1" ht="21" customHeight="1">
      <c r="A8" s="60"/>
      <c r="B8" s="60" t="s">
        <v>134</v>
      </c>
      <c r="C8" s="61">
        <f t="shared" ref="C8:H8" si="0">C9+C32+C37+C38</f>
        <v>241947000000</v>
      </c>
      <c r="D8" s="61">
        <f>D9+D32+D37+D38</f>
        <v>197312000000</v>
      </c>
      <c r="E8" s="61">
        <f t="shared" si="0"/>
        <v>44635000000</v>
      </c>
      <c r="F8" s="61">
        <f t="shared" si="0"/>
        <v>329786655773</v>
      </c>
      <c r="G8" s="61">
        <f t="shared" si="0"/>
        <v>270540994306</v>
      </c>
      <c r="H8" s="61">
        <f t="shared" si="0"/>
        <v>59245661467</v>
      </c>
      <c r="I8" s="61">
        <f t="shared" ref="I8:K9" si="1">F8/C8*100</f>
        <v>136.30532958581838</v>
      </c>
      <c r="J8" s="61">
        <f t="shared" si="1"/>
        <v>137.11329990370581</v>
      </c>
      <c r="K8" s="180">
        <f t="shared" si="1"/>
        <v>132.73364280721407</v>
      </c>
    </row>
    <row r="9" spans="1:12" s="62" customFormat="1" ht="21" customHeight="1">
      <c r="A9" s="60" t="s">
        <v>6</v>
      </c>
      <c r="B9" s="63" t="s">
        <v>135</v>
      </c>
      <c r="C9" s="61">
        <f t="shared" ref="C9:H9" si="2">C10+C24+C30+C28+C29+C31</f>
        <v>241947000000</v>
      </c>
      <c r="D9" s="61">
        <f>D10+D24+D30+D28+D29+D31</f>
        <v>197312000000</v>
      </c>
      <c r="E9" s="61">
        <f t="shared" si="2"/>
        <v>44635000000</v>
      </c>
      <c r="F9" s="61">
        <f t="shared" si="2"/>
        <v>270858808944</v>
      </c>
      <c r="G9" s="61">
        <f t="shared" si="2"/>
        <v>224652080118</v>
      </c>
      <c r="H9" s="61">
        <f t="shared" si="2"/>
        <v>46206728826</v>
      </c>
      <c r="I9" s="61">
        <f t="shared" si="1"/>
        <v>111.94964556039133</v>
      </c>
      <c r="J9" s="61">
        <f t="shared" si="1"/>
        <v>113.85626830501947</v>
      </c>
      <c r="K9" s="192">
        <f t="shared" si="1"/>
        <v>103.52129231768792</v>
      </c>
    </row>
    <row r="10" spans="1:12" s="62" customFormat="1" ht="21" customHeight="1">
      <c r="A10" s="64" t="s">
        <v>37</v>
      </c>
      <c r="B10" s="65" t="s">
        <v>23</v>
      </c>
      <c r="C10" s="66">
        <f t="shared" ref="C10:H10" si="3">C11+C22+C23</f>
        <v>39994000000</v>
      </c>
      <c r="D10" s="66">
        <f t="shared" si="3"/>
        <v>39994000000</v>
      </c>
      <c r="E10" s="66">
        <f t="shared" si="3"/>
        <v>0</v>
      </c>
      <c r="F10" s="66">
        <f t="shared" si="3"/>
        <v>57787869029</v>
      </c>
      <c r="G10" s="66">
        <f t="shared" si="3"/>
        <v>57787869029</v>
      </c>
      <c r="H10" s="66">
        <f t="shared" si="3"/>
        <v>0</v>
      </c>
      <c r="I10" s="61">
        <f>F10/C10*100</f>
        <v>144.49134627444116</v>
      </c>
      <c r="J10" s="61">
        <f>G10/D10*100</f>
        <v>144.49134627444116</v>
      </c>
      <c r="K10" s="192"/>
    </row>
    <row r="11" spans="1:12" s="62" customFormat="1" ht="21" customHeight="1">
      <c r="A11" s="64">
        <v>1</v>
      </c>
      <c r="B11" s="65" t="s">
        <v>55</v>
      </c>
      <c r="C11" s="61">
        <f>D11+E11</f>
        <v>39994000000</v>
      </c>
      <c r="D11" s="66">
        <f>SUM(D16:D18)</f>
        <v>39994000000</v>
      </c>
      <c r="E11" s="66">
        <f>SUM(E16:E18)</f>
        <v>0</v>
      </c>
      <c r="F11" s="66">
        <f>G11+H11</f>
        <v>56487869029</v>
      </c>
      <c r="G11" s="66">
        <f>SUM(G16:G21)</f>
        <v>56487869029</v>
      </c>
      <c r="H11" s="66">
        <f>SUM(H16:H21)</f>
        <v>0</v>
      </c>
      <c r="I11" s="61">
        <f>F11/C11*100</f>
        <v>141.2408587013052</v>
      </c>
      <c r="J11" s="61">
        <f>G11/D11*100</f>
        <v>141.2408587013052</v>
      </c>
      <c r="K11" s="192"/>
    </row>
    <row r="12" spans="1:12" s="59" customFormat="1" ht="21" customHeight="1">
      <c r="A12" s="67"/>
      <c r="B12" s="68" t="s">
        <v>136</v>
      </c>
      <c r="C12" s="69"/>
      <c r="D12" s="69"/>
      <c r="E12" s="69"/>
      <c r="F12" s="69"/>
      <c r="G12" s="69"/>
      <c r="H12" s="69"/>
      <c r="I12" s="61"/>
      <c r="J12" s="61"/>
      <c r="K12" s="192"/>
    </row>
    <row r="13" spans="1:12" s="59" customFormat="1" ht="21" customHeight="1">
      <c r="A13" s="67"/>
      <c r="B13" s="70" t="s">
        <v>137</v>
      </c>
      <c r="C13" s="69"/>
      <c r="D13" s="69"/>
      <c r="E13" s="69"/>
      <c r="F13" s="69">
        <f>G13+H13</f>
        <v>0</v>
      </c>
      <c r="G13" s="69"/>
      <c r="H13" s="69"/>
      <c r="I13" s="61"/>
      <c r="J13" s="61"/>
      <c r="K13" s="192"/>
    </row>
    <row r="14" spans="1:12" s="59" customFormat="1" ht="21" customHeight="1">
      <c r="A14" s="67"/>
      <c r="B14" s="70" t="s">
        <v>138</v>
      </c>
      <c r="C14" s="69"/>
      <c r="D14" s="69"/>
      <c r="E14" s="69"/>
      <c r="F14" s="69"/>
      <c r="G14" s="69"/>
      <c r="H14" s="69"/>
      <c r="I14" s="61"/>
      <c r="J14" s="61"/>
      <c r="K14" s="192"/>
    </row>
    <row r="15" spans="1:12" s="59" customFormat="1" ht="21" customHeight="1">
      <c r="A15" s="67"/>
      <c r="B15" s="68" t="s">
        <v>139</v>
      </c>
      <c r="C15" s="69"/>
      <c r="D15" s="69"/>
      <c r="E15" s="69"/>
      <c r="F15" s="69"/>
      <c r="G15" s="69"/>
      <c r="H15" s="69"/>
      <c r="I15" s="61"/>
      <c r="J15" s="61"/>
      <c r="K15" s="192"/>
    </row>
    <row r="16" spans="1:12" s="59" customFormat="1" ht="21" customHeight="1">
      <c r="A16" s="67"/>
      <c r="B16" s="70" t="s">
        <v>140</v>
      </c>
      <c r="C16" s="69">
        <f>D16+E16</f>
        <v>15000000000</v>
      </c>
      <c r="D16" s="69">
        <v>15000000000</v>
      </c>
      <c r="E16" s="69"/>
      <c r="F16" s="69">
        <f>G16+H16</f>
        <v>0</v>
      </c>
      <c r="G16" s="70">
        <f>'[1]BS 51'!D15</f>
        <v>0</v>
      </c>
      <c r="H16" s="69"/>
      <c r="I16" s="61"/>
      <c r="J16" s="61"/>
      <c r="K16" s="192"/>
    </row>
    <row r="17" spans="1:11" s="59" customFormat="1" ht="21" customHeight="1">
      <c r="A17" s="67"/>
      <c r="B17" s="71" t="s">
        <v>207</v>
      </c>
      <c r="C17" s="69">
        <f>D17+E17</f>
        <v>16947000000</v>
      </c>
      <c r="D17" s="69">
        <v>16947000000</v>
      </c>
      <c r="E17" s="69"/>
      <c r="F17" s="69">
        <f>G17+H17</f>
        <v>0</v>
      </c>
      <c r="G17" s="70">
        <f>'[1]BS 51'!D16</f>
        <v>0</v>
      </c>
      <c r="H17" s="69"/>
      <c r="I17" s="61"/>
      <c r="J17" s="61"/>
      <c r="K17" s="192"/>
    </row>
    <row r="18" spans="1:11" s="59" customFormat="1" ht="21" customHeight="1">
      <c r="A18" s="67"/>
      <c r="B18" s="70" t="s">
        <v>141</v>
      </c>
      <c r="C18" s="69">
        <f>D18+E18</f>
        <v>8047000000</v>
      </c>
      <c r="D18" s="72">
        <v>8047000000</v>
      </c>
      <c r="E18" s="69"/>
      <c r="F18" s="69">
        <f>G18+H18</f>
        <v>19706084828</v>
      </c>
      <c r="G18" s="70">
        <f>'[1]BS 51'!D17</f>
        <v>19706084828</v>
      </c>
      <c r="H18" s="69"/>
      <c r="I18" s="61"/>
      <c r="J18" s="61"/>
      <c r="K18" s="192"/>
    </row>
    <row r="19" spans="1:11" s="59" customFormat="1" ht="21" customHeight="1">
      <c r="A19" s="67"/>
      <c r="B19" s="70" t="s">
        <v>208</v>
      </c>
      <c r="C19" s="72"/>
      <c r="D19" s="69"/>
      <c r="E19" s="69"/>
      <c r="F19" s="69">
        <f>G19+H19</f>
        <v>19952342390</v>
      </c>
      <c r="G19" s="70">
        <f>'[1]BS 51'!D18</f>
        <v>19952342390</v>
      </c>
      <c r="H19" s="69"/>
      <c r="I19" s="61"/>
      <c r="J19" s="61"/>
      <c r="K19" s="192"/>
    </row>
    <row r="20" spans="1:11" s="59" customFormat="1" ht="21" customHeight="1">
      <c r="A20" s="67"/>
      <c r="B20" s="70" t="s">
        <v>209</v>
      </c>
      <c r="C20" s="72"/>
      <c r="D20" s="69"/>
      <c r="E20" s="69"/>
      <c r="F20" s="69"/>
      <c r="G20" s="70"/>
      <c r="H20" s="69"/>
      <c r="I20" s="61"/>
      <c r="J20" s="61"/>
      <c r="K20" s="192"/>
    </row>
    <row r="21" spans="1:11" s="59" customFormat="1" ht="21" customHeight="1">
      <c r="A21" s="67"/>
      <c r="B21" s="70" t="s">
        <v>210</v>
      </c>
      <c r="C21" s="72"/>
      <c r="D21" s="69"/>
      <c r="E21" s="69"/>
      <c r="F21" s="69">
        <f>G21+H21</f>
        <v>16829441811</v>
      </c>
      <c r="G21" s="70">
        <f>'[1]BS 51'!D20</f>
        <v>16829441811</v>
      </c>
      <c r="H21" s="69"/>
      <c r="I21" s="61"/>
      <c r="J21" s="61"/>
      <c r="K21" s="192"/>
    </row>
    <row r="22" spans="1:11" s="62" customFormat="1" ht="21" customHeight="1">
      <c r="A22" s="64">
        <v>2</v>
      </c>
      <c r="B22" s="65" t="s">
        <v>142</v>
      </c>
      <c r="C22" s="61"/>
      <c r="D22" s="66"/>
      <c r="E22" s="66"/>
      <c r="F22" s="66">
        <f>G22</f>
        <v>1300000000</v>
      </c>
      <c r="G22" s="66">
        <v>1300000000</v>
      </c>
      <c r="H22" s="66"/>
      <c r="I22" s="61"/>
      <c r="J22" s="61"/>
      <c r="K22" s="192"/>
    </row>
    <row r="23" spans="1:11" s="62" customFormat="1" ht="21" customHeight="1">
      <c r="A23" s="64">
        <v>3</v>
      </c>
      <c r="B23" s="65" t="s">
        <v>58</v>
      </c>
      <c r="C23" s="61"/>
      <c r="D23" s="66"/>
      <c r="E23" s="66"/>
      <c r="F23" s="69"/>
      <c r="G23" s="66"/>
      <c r="H23" s="66"/>
      <c r="I23" s="61"/>
      <c r="J23" s="61"/>
      <c r="K23" s="192"/>
    </row>
    <row r="24" spans="1:11" s="62" customFormat="1" ht="21" customHeight="1">
      <c r="A24" s="64" t="s">
        <v>27</v>
      </c>
      <c r="B24" s="65" t="s">
        <v>24</v>
      </c>
      <c r="C24" s="61">
        <f>D24+E24</f>
        <v>197114000000</v>
      </c>
      <c r="D24" s="66">
        <v>153356000000</v>
      </c>
      <c r="E24" s="66">
        <v>43758000000</v>
      </c>
      <c r="F24" s="66">
        <f>G24+H24</f>
        <v>213070939915</v>
      </c>
      <c r="G24" s="66">
        <v>166864211089</v>
      </c>
      <c r="H24" s="66">
        <v>46206728826</v>
      </c>
      <c r="I24" s="61">
        <f>F24/C24*100</f>
        <v>108.09528491887943</v>
      </c>
      <c r="J24" s="61">
        <f>G24/D24*100</f>
        <v>108.80840077271185</v>
      </c>
      <c r="K24" s="192">
        <f>H24/E24*100</f>
        <v>105.59607117784178</v>
      </c>
    </row>
    <row r="25" spans="1:11" s="59" customFormat="1" ht="21" customHeight="1">
      <c r="A25" s="67"/>
      <c r="B25" s="68" t="s">
        <v>80</v>
      </c>
      <c r="C25" s="69"/>
      <c r="D25" s="69"/>
      <c r="E25" s="69"/>
      <c r="F25" s="69"/>
      <c r="G25" s="69"/>
      <c r="H25" s="69"/>
      <c r="I25" s="61"/>
      <c r="J25" s="61"/>
      <c r="K25" s="192"/>
    </row>
    <row r="26" spans="1:11" s="59" customFormat="1" ht="21" customHeight="1">
      <c r="A26" s="67">
        <v>1</v>
      </c>
      <c r="B26" s="70" t="s">
        <v>56</v>
      </c>
      <c r="C26" s="72">
        <f>D26+E26</f>
        <v>60205000000</v>
      </c>
      <c r="D26" s="69">
        <v>59620000000</v>
      </c>
      <c r="E26" s="69">
        <v>585000000</v>
      </c>
      <c r="F26" s="69">
        <f>G26+H26</f>
        <v>70171839080</v>
      </c>
      <c r="G26" s="69">
        <v>69800456058</v>
      </c>
      <c r="H26" s="69">
        <v>371383022</v>
      </c>
      <c r="I26" s="72">
        <f>F26/C26*100</f>
        <v>116.55483610995765</v>
      </c>
      <c r="J26" s="72">
        <f>G26/D26*100</f>
        <v>117.07557205300235</v>
      </c>
      <c r="K26" s="193">
        <f>H26/E26*100</f>
        <v>63.484277264957271</v>
      </c>
    </row>
    <row r="27" spans="1:11" s="59" customFormat="1" ht="21" customHeight="1">
      <c r="A27" s="67">
        <v>2</v>
      </c>
      <c r="B27" s="70" t="s">
        <v>57</v>
      </c>
      <c r="C27" s="72"/>
      <c r="D27" s="69"/>
      <c r="E27" s="69"/>
      <c r="F27" s="69"/>
      <c r="G27" s="69"/>
      <c r="H27" s="69"/>
      <c r="I27" s="61"/>
      <c r="J27" s="61"/>
      <c r="K27" s="192"/>
    </row>
    <row r="28" spans="1:11" s="62" customFormat="1" ht="28.2">
      <c r="A28" s="73" t="s">
        <v>31</v>
      </c>
      <c r="B28" s="74" t="s">
        <v>143</v>
      </c>
      <c r="C28" s="61"/>
      <c r="D28" s="66"/>
      <c r="E28" s="66"/>
      <c r="F28" s="69"/>
      <c r="G28" s="66"/>
      <c r="H28" s="66"/>
      <c r="I28" s="61"/>
      <c r="J28" s="61"/>
      <c r="K28" s="192"/>
    </row>
    <row r="29" spans="1:11" s="62" customFormat="1" ht="21" customHeight="1">
      <c r="A29" s="64" t="s">
        <v>144</v>
      </c>
      <c r="B29" s="65" t="s">
        <v>145</v>
      </c>
      <c r="C29" s="61"/>
      <c r="D29" s="66"/>
      <c r="E29" s="66"/>
      <c r="F29" s="69"/>
      <c r="G29" s="66"/>
      <c r="H29" s="66"/>
      <c r="I29" s="61"/>
      <c r="J29" s="61"/>
      <c r="K29" s="192"/>
    </row>
    <row r="30" spans="1:11" s="62" customFormat="1" ht="21" customHeight="1">
      <c r="A30" s="75" t="s">
        <v>74</v>
      </c>
      <c r="B30" s="76" t="s">
        <v>25</v>
      </c>
      <c r="C30" s="61">
        <f>D30+E30</f>
        <v>4839000000</v>
      </c>
      <c r="D30" s="77">
        <v>3962000000</v>
      </c>
      <c r="E30" s="77">
        <v>877000000</v>
      </c>
      <c r="F30" s="66">
        <f>G30+H30</f>
        <v>0</v>
      </c>
      <c r="G30" s="77"/>
      <c r="H30" s="77"/>
      <c r="I30" s="61">
        <f>F30/C30*100</f>
        <v>0</v>
      </c>
      <c r="J30" s="61">
        <f>G30/D30*100</f>
        <v>0</v>
      </c>
      <c r="K30" s="192">
        <f>H30/E30*100</f>
        <v>0</v>
      </c>
    </row>
    <row r="31" spans="1:11" s="62" customFormat="1" ht="31.2">
      <c r="A31" s="75" t="s">
        <v>146</v>
      </c>
      <c r="B31" s="78" t="s">
        <v>26</v>
      </c>
      <c r="C31" s="66"/>
      <c r="D31" s="77"/>
      <c r="E31" s="77"/>
      <c r="F31" s="69"/>
      <c r="G31" s="77"/>
      <c r="H31" s="77"/>
      <c r="I31" s="61"/>
      <c r="J31" s="61"/>
      <c r="K31" s="192"/>
    </row>
    <row r="32" spans="1:11" s="62" customFormat="1" ht="31.2">
      <c r="A32" s="75" t="s">
        <v>7</v>
      </c>
      <c r="B32" s="78" t="s">
        <v>60</v>
      </c>
      <c r="C32" s="66">
        <f t="shared" ref="C32:H32" si="4">C35+C33</f>
        <v>0</v>
      </c>
      <c r="D32" s="66">
        <f t="shared" si="4"/>
        <v>0</v>
      </c>
      <c r="E32" s="66">
        <f t="shared" si="4"/>
        <v>0</v>
      </c>
      <c r="F32" s="66">
        <f t="shared" si="4"/>
        <v>0</v>
      </c>
      <c r="G32" s="66">
        <f t="shared" si="4"/>
        <v>0</v>
      </c>
      <c r="H32" s="66">
        <f t="shared" si="4"/>
        <v>0</v>
      </c>
      <c r="I32" s="61"/>
      <c r="J32" s="61"/>
      <c r="K32" s="192"/>
    </row>
    <row r="33" spans="1:11" s="62" customFormat="1" ht="21" customHeight="1">
      <c r="A33" s="75" t="s">
        <v>37</v>
      </c>
      <c r="B33" s="78" t="s">
        <v>147</v>
      </c>
      <c r="C33" s="66"/>
      <c r="D33" s="77"/>
      <c r="E33" s="77"/>
      <c r="F33" s="69"/>
      <c r="G33" s="77"/>
      <c r="H33" s="77"/>
      <c r="I33" s="61"/>
      <c r="J33" s="61"/>
      <c r="K33" s="192"/>
    </row>
    <row r="34" spans="1:11" s="62" customFormat="1" ht="21" customHeight="1">
      <c r="A34" s="75"/>
      <c r="B34" s="78" t="s">
        <v>148</v>
      </c>
      <c r="C34" s="66"/>
      <c r="D34" s="77"/>
      <c r="E34" s="77"/>
      <c r="F34" s="69"/>
      <c r="G34" s="77"/>
      <c r="H34" s="77"/>
      <c r="I34" s="61"/>
      <c r="J34" s="61"/>
      <c r="K34" s="192"/>
    </row>
    <row r="35" spans="1:11" s="62" customFormat="1" ht="31.2">
      <c r="A35" s="75" t="s">
        <v>27</v>
      </c>
      <c r="B35" s="78" t="s">
        <v>149</v>
      </c>
      <c r="C35" s="66">
        <f t="shared" ref="C35:H35" si="5">C36</f>
        <v>0</v>
      </c>
      <c r="D35" s="77">
        <f t="shared" si="5"/>
        <v>0</v>
      </c>
      <c r="E35" s="77">
        <f t="shared" si="5"/>
        <v>0</v>
      </c>
      <c r="F35" s="77">
        <f t="shared" si="5"/>
        <v>0</v>
      </c>
      <c r="G35" s="77">
        <f t="shared" si="5"/>
        <v>0</v>
      </c>
      <c r="H35" s="77">
        <f t="shared" si="5"/>
        <v>0</v>
      </c>
      <c r="I35" s="61"/>
      <c r="J35" s="61"/>
      <c r="K35" s="192"/>
    </row>
    <row r="36" spans="1:11" s="62" customFormat="1" ht="21" customHeight="1">
      <c r="A36" s="75"/>
      <c r="B36" s="78" t="s">
        <v>148</v>
      </c>
      <c r="C36" s="66">
        <f>D36+E36</f>
        <v>0</v>
      </c>
      <c r="D36" s="77"/>
      <c r="E36" s="77"/>
      <c r="F36" s="69">
        <f>G36+H36</f>
        <v>0</v>
      </c>
      <c r="G36" s="77"/>
      <c r="H36" s="77"/>
      <c r="I36" s="61"/>
      <c r="J36" s="61"/>
      <c r="K36" s="192"/>
    </row>
    <row r="37" spans="1:11" s="62" customFormat="1" ht="21" customHeight="1">
      <c r="A37" s="75" t="s">
        <v>49</v>
      </c>
      <c r="B37" s="76" t="s">
        <v>61</v>
      </c>
      <c r="C37" s="77"/>
      <c r="D37" s="77"/>
      <c r="E37" s="77"/>
      <c r="F37" s="66">
        <f>G37+H37</f>
        <v>58817846829</v>
      </c>
      <c r="G37" s="77">
        <v>45778914188</v>
      </c>
      <c r="H37" s="77">
        <v>13038932641</v>
      </c>
      <c r="I37" s="77"/>
      <c r="J37" s="77"/>
      <c r="K37" s="194"/>
    </row>
    <row r="38" spans="1:11" s="62" customFormat="1" ht="18.75" customHeight="1" thickBot="1">
      <c r="A38" s="79" t="s">
        <v>130</v>
      </c>
      <c r="B38" s="80" t="s">
        <v>82</v>
      </c>
      <c r="C38" s="81"/>
      <c r="D38" s="81"/>
      <c r="E38" s="81"/>
      <c r="F38" s="81">
        <f>G38+H38</f>
        <v>110000000</v>
      </c>
      <c r="G38" s="81">
        <v>110000000</v>
      </c>
      <c r="H38" s="81"/>
      <c r="I38" s="81"/>
      <c r="J38" s="81"/>
      <c r="K38" s="181"/>
    </row>
    <row r="39" spans="1:11">
      <c r="A39" s="33"/>
      <c r="B39" s="32"/>
      <c r="C39" s="32"/>
      <c r="D39" s="32"/>
      <c r="E39" s="32"/>
      <c r="F39" s="32"/>
      <c r="G39" s="32"/>
      <c r="H39" s="32"/>
      <c r="I39" s="32"/>
      <c r="J39" s="32"/>
      <c r="K39" s="31"/>
    </row>
    <row r="40" spans="1:11">
      <c r="A40" s="32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50" spans="1:11">
      <c r="A50" s="34"/>
      <c r="B50" s="38"/>
      <c r="C50" s="34"/>
      <c r="D50" s="34"/>
      <c r="E50" s="34"/>
      <c r="F50" s="34"/>
      <c r="G50" s="34"/>
      <c r="H50" s="34"/>
      <c r="I50" s="34"/>
      <c r="J50" s="34"/>
      <c r="K50" s="34"/>
    </row>
    <row r="51" spans="1:11">
      <c r="B51" s="38"/>
    </row>
    <row r="52" spans="1:11">
      <c r="B52" s="38"/>
    </row>
    <row r="53" spans="1:11">
      <c r="B53" s="38"/>
    </row>
    <row r="54" spans="1:11">
      <c r="B54" s="38"/>
    </row>
    <row r="55" spans="1:11">
      <c r="B55" s="38"/>
    </row>
  </sheetData>
  <mergeCells count="12">
    <mergeCell ref="B6:B7"/>
    <mergeCell ref="A6:A7"/>
    <mergeCell ref="F6:F7"/>
    <mergeCell ref="G6:H6"/>
    <mergeCell ref="A1:B1"/>
    <mergeCell ref="A3:K3"/>
    <mergeCell ref="A4:K4"/>
    <mergeCell ref="I6:K6"/>
    <mergeCell ref="C6:C7"/>
    <mergeCell ref="I5:K5"/>
    <mergeCell ref="D6:E6"/>
    <mergeCell ref="H1:K1"/>
  </mergeCells>
  <pageMargins left="0.36" right="0.2" top="0.49" bottom="0.2" header="0.5" footer="0.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workbookViewId="0">
      <selection activeCell="A3" sqref="A3:E3"/>
    </sheetView>
  </sheetViews>
  <sheetFormatPr defaultColWidth="9.109375" defaultRowHeight="13.8"/>
  <cols>
    <col min="1" max="1" width="9.109375" style="1"/>
    <col min="2" max="2" width="32.33203125" style="1" customWidth="1"/>
    <col min="3" max="3" width="14.6640625" style="1" customWidth="1"/>
    <col min="4" max="4" width="15.5546875" style="1" customWidth="1"/>
    <col min="5" max="5" width="14.21875" style="1" customWidth="1"/>
    <col min="6" max="6" width="6.6640625" style="1" customWidth="1"/>
    <col min="7" max="16384" width="9.109375" style="1"/>
  </cols>
  <sheetData>
    <row r="1" spans="1:6">
      <c r="A1" s="207" t="s">
        <v>81</v>
      </c>
      <c r="B1" s="207"/>
      <c r="D1" s="216" t="s">
        <v>62</v>
      </c>
      <c r="E1" s="216"/>
    </row>
    <row r="2" spans="1:6">
      <c r="A2" s="10"/>
    </row>
    <row r="3" spans="1:6">
      <c r="A3" s="204" t="s">
        <v>252</v>
      </c>
      <c r="B3" s="204"/>
      <c r="C3" s="204"/>
      <c r="D3" s="204"/>
      <c r="E3" s="204"/>
    </row>
    <row r="4" spans="1:6" ht="15.6">
      <c r="A4" s="218" t="str">
        <f>'96'!A4:E4</f>
        <v>(Kèm theo Quyết định số 1331/QĐ-UBND ngày 04/7/2024 của UBND huyện Mộc Hóa)</v>
      </c>
      <c r="B4" s="218"/>
      <c r="C4" s="218"/>
      <c r="D4" s="218"/>
      <c r="E4" s="218"/>
    </row>
    <row r="5" spans="1:6" ht="15.6">
      <c r="A5" s="43"/>
      <c r="B5" s="43"/>
      <c r="C5" s="43"/>
      <c r="D5" s="43"/>
      <c r="E5" s="43"/>
    </row>
    <row r="6" spans="1:6" ht="14.4" thickBot="1">
      <c r="A6" s="39"/>
      <c r="B6" s="39"/>
      <c r="C6" s="42"/>
      <c r="D6" s="42"/>
      <c r="E6" s="51" t="s">
        <v>83</v>
      </c>
    </row>
    <row r="7" spans="1:6" s="59" customFormat="1" ht="45.75" customHeight="1" thickBot="1">
      <c r="A7" s="220" t="s">
        <v>1</v>
      </c>
      <c r="B7" s="220" t="s">
        <v>2</v>
      </c>
      <c r="C7" s="220" t="s">
        <v>34</v>
      </c>
      <c r="D7" s="220" t="s">
        <v>4</v>
      </c>
      <c r="E7" s="219" t="s">
        <v>214</v>
      </c>
      <c r="F7" s="219"/>
    </row>
    <row r="8" spans="1:6" s="59" customFormat="1" ht="38.25" customHeight="1" thickBot="1">
      <c r="A8" s="221">
        <v>1</v>
      </c>
      <c r="B8" s="221">
        <v>2</v>
      </c>
      <c r="C8" s="221" t="s">
        <v>215</v>
      </c>
      <c r="D8" s="221"/>
      <c r="E8" s="195" t="s">
        <v>216</v>
      </c>
      <c r="F8" s="195" t="s">
        <v>217</v>
      </c>
    </row>
    <row r="9" spans="1:6" s="62" customFormat="1" ht="33" customHeight="1">
      <c r="A9" s="82"/>
      <c r="B9" s="83" t="s">
        <v>134</v>
      </c>
      <c r="C9" s="61">
        <f>C10+C11+C48+C50</f>
        <v>236097000000</v>
      </c>
      <c r="D9" s="61">
        <f>D10+D11+D48+D50</f>
        <v>318357098139</v>
      </c>
      <c r="E9" s="61">
        <f>D9-C9</f>
        <v>82260098139</v>
      </c>
      <c r="F9" s="136">
        <f>D9/C9*100</f>
        <v>134.84165327767826</v>
      </c>
    </row>
    <row r="10" spans="1:6" s="62" customFormat="1" ht="40.5" customHeight="1">
      <c r="A10" s="82" t="s">
        <v>6</v>
      </c>
      <c r="B10" s="83" t="s">
        <v>151</v>
      </c>
      <c r="C10" s="61">
        <v>38785000000</v>
      </c>
      <c r="D10" s="61">
        <v>39783970000</v>
      </c>
      <c r="E10" s="61">
        <f>D10-C10</f>
        <v>998970000</v>
      </c>
      <c r="F10" s="136">
        <f>D10/C10*100</f>
        <v>102.5756606935671</v>
      </c>
    </row>
    <row r="11" spans="1:6" s="62" customFormat="1" ht="36.75" customHeight="1">
      <c r="A11" s="82" t="s">
        <v>7</v>
      </c>
      <c r="B11" s="83" t="s">
        <v>63</v>
      </c>
      <c r="C11" s="61">
        <f>C12+C29+C43+C44+C45+C46+C47</f>
        <v>197312000000</v>
      </c>
      <c r="D11" s="61">
        <f>D12+D29+D43+D44+D45+D46+D47</f>
        <v>232684213951</v>
      </c>
      <c r="E11" s="61">
        <f>D11-C11</f>
        <v>35372213951</v>
      </c>
      <c r="F11" s="136">
        <f t="shared" ref="F11:F45" si="0">D11/C11*100</f>
        <v>117.92704648019381</v>
      </c>
    </row>
    <row r="12" spans="1:6" s="59" customFormat="1" ht="17.25" customHeight="1">
      <c r="A12" s="84" t="s">
        <v>37</v>
      </c>
      <c r="B12" s="85" t="s">
        <v>23</v>
      </c>
      <c r="C12" s="66">
        <f>C13+C27+C28</f>
        <v>39994000000</v>
      </c>
      <c r="D12" s="66">
        <f>D13+D27+D28</f>
        <v>65820002862</v>
      </c>
      <c r="E12" s="61">
        <f>D12-C12</f>
        <v>25826002862</v>
      </c>
      <c r="F12" s="136">
        <f t="shared" si="0"/>
        <v>164.57469335900385</v>
      </c>
    </row>
    <row r="13" spans="1:6" s="62" customFormat="1" ht="20.25" customHeight="1">
      <c r="A13" s="86">
        <v>1</v>
      </c>
      <c r="B13" s="87" t="s">
        <v>152</v>
      </c>
      <c r="C13" s="66">
        <v>39994000000</v>
      </c>
      <c r="D13" s="88">
        <f>SUM(D14:D26)</f>
        <v>64520002862</v>
      </c>
      <c r="E13" s="61">
        <f>D13-C13</f>
        <v>24526002862</v>
      </c>
      <c r="F13" s="136">
        <f t="shared" si="0"/>
        <v>161.32420578586789</v>
      </c>
    </row>
    <row r="14" spans="1:6" s="62" customFormat="1" ht="19.5" customHeight="1">
      <c r="A14" s="86"/>
      <c r="B14" s="87" t="s">
        <v>56</v>
      </c>
      <c r="C14" s="66"/>
      <c r="D14" s="89">
        <v>4563517000</v>
      </c>
      <c r="E14" s="72"/>
      <c r="F14" s="136"/>
    </row>
    <row r="15" spans="1:6" s="62" customFormat="1" ht="19.5" customHeight="1">
      <c r="A15" s="86"/>
      <c r="B15" s="87" t="s">
        <v>57</v>
      </c>
      <c r="C15" s="66"/>
      <c r="D15" s="89"/>
      <c r="E15" s="72"/>
      <c r="F15" s="136"/>
    </row>
    <row r="16" spans="1:6" s="62" customFormat="1" ht="19.5" customHeight="1">
      <c r="A16" s="86"/>
      <c r="B16" s="87" t="s">
        <v>153</v>
      </c>
      <c r="C16" s="66"/>
      <c r="D16" s="89">
        <v>250724000</v>
      </c>
      <c r="E16" s="72"/>
      <c r="F16" s="136"/>
    </row>
    <row r="17" spans="1:6" s="62" customFormat="1" ht="19.5" customHeight="1">
      <c r="A17" s="86"/>
      <c r="B17" s="87" t="s">
        <v>154</v>
      </c>
      <c r="C17" s="66"/>
      <c r="D17" s="89"/>
      <c r="E17" s="72"/>
      <c r="F17" s="136"/>
    </row>
    <row r="18" spans="1:6" s="59" customFormat="1" ht="15.6">
      <c r="A18" s="86"/>
      <c r="B18" s="87" t="s">
        <v>155</v>
      </c>
      <c r="C18" s="69"/>
      <c r="D18" s="69">
        <v>1677370000</v>
      </c>
      <c r="E18" s="72"/>
      <c r="F18" s="136"/>
    </row>
    <row r="19" spans="1:6" s="59" customFormat="1" ht="17.25" customHeight="1">
      <c r="A19" s="86"/>
      <c r="B19" s="87" t="s">
        <v>64</v>
      </c>
      <c r="C19" s="69"/>
      <c r="D19" s="69">
        <v>5743888390</v>
      </c>
      <c r="E19" s="72"/>
      <c r="F19" s="136"/>
    </row>
    <row r="20" spans="1:6" s="59" customFormat="1" ht="17.25" customHeight="1">
      <c r="A20" s="86"/>
      <c r="B20" s="87" t="s">
        <v>65</v>
      </c>
      <c r="C20" s="69"/>
      <c r="D20" s="69"/>
      <c r="E20" s="72"/>
      <c r="F20" s="136"/>
    </row>
    <row r="21" spans="1:6" s="62" customFormat="1" ht="18" customHeight="1">
      <c r="A21" s="86"/>
      <c r="B21" s="87" t="s">
        <v>66</v>
      </c>
      <c r="C21" s="66"/>
      <c r="D21" s="69"/>
      <c r="E21" s="72"/>
      <c r="F21" s="136"/>
    </row>
    <row r="22" spans="1:6" s="62" customFormat="1" ht="17.25" customHeight="1">
      <c r="A22" s="86"/>
      <c r="B22" s="87" t="s">
        <v>67</v>
      </c>
      <c r="C22" s="66"/>
      <c r="D22" s="69"/>
      <c r="E22" s="72"/>
      <c r="F22" s="136"/>
    </row>
    <row r="23" spans="1:6" s="62" customFormat="1" ht="23.25" customHeight="1">
      <c r="A23" s="86"/>
      <c r="B23" s="87" t="s">
        <v>156</v>
      </c>
      <c r="C23" s="66"/>
      <c r="D23" s="69">
        <v>49475800472</v>
      </c>
      <c r="E23" s="72"/>
      <c r="F23" s="136"/>
    </row>
    <row r="24" spans="1:6" s="59" customFormat="1" ht="32.25" customHeight="1">
      <c r="A24" s="86"/>
      <c r="B24" s="87" t="s">
        <v>157</v>
      </c>
      <c r="C24" s="66"/>
      <c r="D24" s="69">
        <v>2808703000</v>
      </c>
      <c r="E24" s="72"/>
      <c r="F24" s="136"/>
    </row>
    <row r="25" spans="1:6" s="59" customFormat="1" ht="17.25" customHeight="1">
      <c r="A25" s="86"/>
      <c r="B25" s="87" t="s">
        <v>68</v>
      </c>
      <c r="C25" s="69"/>
      <c r="D25" s="69"/>
      <c r="E25" s="72"/>
      <c r="F25" s="136"/>
    </row>
    <row r="26" spans="1:6" s="59" customFormat="1" ht="17.25" customHeight="1">
      <c r="A26" s="86"/>
      <c r="B26" s="87" t="s">
        <v>158</v>
      </c>
      <c r="C26" s="69"/>
      <c r="D26" s="69"/>
      <c r="E26" s="72"/>
      <c r="F26" s="136"/>
    </row>
    <row r="27" spans="1:6" s="59" customFormat="1" ht="31.2">
      <c r="A27" s="86">
        <v>2</v>
      </c>
      <c r="B27" s="87" t="s">
        <v>159</v>
      </c>
      <c r="C27" s="69"/>
      <c r="D27" s="69">
        <v>1300000000</v>
      </c>
      <c r="E27" s="72"/>
      <c r="F27" s="136"/>
    </row>
    <row r="28" spans="1:6" s="59" customFormat="1" ht="17.25" customHeight="1">
      <c r="A28" s="86">
        <v>3</v>
      </c>
      <c r="B28" s="87" t="s">
        <v>58</v>
      </c>
      <c r="C28" s="69"/>
      <c r="D28" s="69"/>
      <c r="E28" s="61"/>
      <c r="F28" s="136"/>
    </row>
    <row r="29" spans="1:6" s="62" customFormat="1" ht="17.25" customHeight="1">
      <c r="A29" s="90" t="s">
        <v>27</v>
      </c>
      <c r="B29" s="91" t="s">
        <v>24</v>
      </c>
      <c r="C29" s="66">
        <f>SUM(C30:C42)</f>
        <v>153356000000</v>
      </c>
      <c r="D29" s="66">
        <f>SUM(D30:D42)</f>
        <v>166864211089</v>
      </c>
      <c r="E29" s="61">
        <f>D29-C29</f>
        <v>13508211089</v>
      </c>
      <c r="F29" s="136">
        <f t="shared" si="0"/>
        <v>108.80840077271185</v>
      </c>
    </row>
    <row r="30" spans="1:6" s="59" customFormat="1" ht="17.25" customHeight="1">
      <c r="A30" s="86"/>
      <c r="B30" s="87" t="s">
        <v>56</v>
      </c>
      <c r="C30" s="69">
        <f>57957000000+1663000000</f>
        <v>59620000000</v>
      </c>
      <c r="D30" s="69">
        <v>69800456058</v>
      </c>
      <c r="E30" s="72">
        <f>D30-C30</f>
        <v>10180456058</v>
      </c>
      <c r="F30" s="196">
        <f t="shared" si="0"/>
        <v>117.07557205300235</v>
      </c>
    </row>
    <row r="31" spans="1:6" s="59" customFormat="1" ht="17.25" customHeight="1">
      <c r="A31" s="86"/>
      <c r="B31" s="87" t="s">
        <v>57</v>
      </c>
      <c r="C31" s="69"/>
      <c r="D31" s="69"/>
      <c r="E31" s="72"/>
      <c r="F31" s="196"/>
    </row>
    <row r="32" spans="1:6" s="59" customFormat="1" ht="17.25" customHeight="1">
      <c r="A32" s="86"/>
      <c r="B32" s="87" t="s">
        <v>153</v>
      </c>
      <c r="C32" s="69">
        <v>4000000000</v>
      </c>
      <c r="D32" s="69">
        <v>3978078240</v>
      </c>
      <c r="E32" s="72">
        <f t="shared" ref="E32:E42" si="1">D32-C32</f>
        <v>-21921760</v>
      </c>
      <c r="F32" s="196">
        <f t="shared" si="0"/>
        <v>99.451955999999996</v>
      </c>
    </row>
    <row r="33" spans="1:6" s="59" customFormat="1" ht="17.25" customHeight="1">
      <c r="A33" s="86"/>
      <c r="B33" s="87" t="s">
        <v>154</v>
      </c>
      <c r="C33" s="69">
        <v>1782000000</v>
      </c>
      <c r="D33" s="69">
        <v>1170334700</v>
      </c>
      <c r="E33" s="72">
        <f t="shared" si="1"/>
        <v>-611665300</v>
      </c>
      <c r="F33" s="196">
        <f t="shared" si="0"/>
        <v>65.675347923681258</v>
      </c>
    </row>
    <row r="34" spans="1:6" s="59" customFormat="1" ht="17.25" customHeight="1">
      <c r="A34" s="86"/>
      <c r="B34" s="87" t="s">
        <v>218</v>
      </c>
      <c r="C34" s="69">
        <v>1006000000</v>
      </c>
      <c r="D34" s="69">
        <v>1014507730</v>
      </c>
      <c r="E34" s="72">
        <f t="shared" si="1"/>
        <v>8507730</v>
      </c>
      <c r="F34" s="196">
        <f t="shared" si="0"/>
        <v>100.84569880715706</v>
      </c>
    </row>
    <row r="35" spans="1:6" s="59" customFormat="1" ht="17.25" customHeight="1">
      <c r="A35" s="86"/>
      <c r="B35" s="87" t="s">
        <v>64</v>
      </c>
      <c r="C35" s="69">
        <v>760000000</v>
      </c>
      <c r="D35" s="69">
        <v>1183558418</v>
      </c>
      <c r="E35" s="72">
        <f t="shared" si="1"/>
        <v>423558418</v>
      </c>
      <c r="F35" s="196">
        <f t="shared" si="0"/>
        <v>155.73137078947369</v>
      </c>
    </row>
    <row r="36" spans="1:6" s="59" customFormat="1" ht="17.25" customHeight="1">
      <c r="A36" s="86"/>
      <c r="B36" s="87" t="s">
        <v>160</v>
      </c>
      <c r="C36" s="69">
        <v>764000000</v>
      </c>
      <c r="D36" s="69">
        <v>831041148</v>
      </c>
      <c r="E36" s="72">
        <f t="shared" si="1"/>
        <v>67041148</v>
      </c>
      <c r="F36" s="196">
        <f t="shared" si="0"/>
        <v>108.77501937172775</v>
      </c>
    </row>
    <row r="37" spans="1:6" s="59" customFormat="1" ht="17.25" customHeight="1">
      <c r="A37" s="86"/>
      <c r="B37" s="87" t="s">
        <v>66</v>
      </c>
      <c r="C37" s="69">
        <v>384000000</v>
      </c>
      <c r="D37" s="69">
        <v>614497316</v>
      </c>
      <c r="E37" s="72">
        <f t="shared" si="1"/>
        <v>230497316</v>
      </c>
      <c r="F37" s="196">
        <f t="shared" si="0"/>
        <v>160.02534270833334</v>
      </c>
    </row>
    <row r="38" spans="1:6" s="59" customFormat="1" ht="17.25" customHeight="1">
      <c r="A38" s="86"/>
      <c r="B38" s="87" t="s">
        <v>67</v>
      </c>
      <c r="C38" s="69">
        <v>3292000000</v>
      </c>
      <c r="D38" s="69">
        <v>2815149399</v>
      </c>
      <c r="E38" s="72">
        <f t="shared" si="1"/>
        <v>-476850601</v>
      </c>
      <c r="F38" s="196">
        <f t="shared" si="0"/>
        <v>85.514866312272176</v>
      </c>
    </row>
    <row r="39" spans="1:6" s="59" customFormat="1" ht="17.25" customHeight="1">
      <c r="A39" s="86"/>
      <c r="B39" s="87" t="s">
        <v>156</v>
      </c>
      <c r="C39" s="69">
        <v>41580000000</v>
      </c>
      <c r="D39" s="69">
        <v>45811919055</v>
      </c>
      <c r="E39" s="72">
        <f t="shared" si="1"/>
        <v>4231919055</v>
      </c>
      <c r="F39" s="196">
        <f t="shared" si="0"/>
        <v>110.1777755050505</v>
      </c>
    </row>
    <row r="40" spans="1:6" s="59" customFormat="1" ht="33" customHeight="1">
      <c r="A40" s="86"/>
      <c r="B40" s="87" t="s">
        <v>157</v>
      </c>
      <c r="C40" s="69">
        <v>28516000000</v>
      </c>
      <c r="D40" s="69">
        <v>30897033317</v>
      </c>
      <c r="E40" s="72">
        <f t="shared" si="1"/>
        <v>2381033317</v>
      </c>
      <c r="F40" s="196">
        <f t="shared" si="0"/>
        <v>108.34981525108711</v>
      </c>
    </row>
    <row r="41" spans="1:6" s="59" customFormat="1" ht="17.25" customHeight="1">
      <c r="A41" s="86"/>
      <c r="B41" s="87" t="s">
        <v>68</v>
      </c>
      <c r="C41" s="69">
        <v>10889000000</v>
      </c>
      <c r="D41" s="69">
        <v>8409453955</v>
      </c>
      <c r="E41" s="72">
        <f t="shared" si="1"/>
        <v>-2479546045</v>
      </c>
      <c r="F41" s="196">
        <f t="shared" si="0"/>
        <v>77.228891128661942</v>
      </c>
    </row>
    <row r="42" spans="1:6" s="59" customFormat="1" ht="17.25" customHeight="1">
      <c r="A42" s="86"/>
      <c r="B42" s="87" t="s">
        <v>161</v>
      </c>
      <c r="C42" s="69">
        <v>763000000</v>
      </c>
      <c r="D42" s="69">
        <v>338181753</v>
      </c>
      <c r="E42" s="72">
        <f t="shared" si="1"/>
        <v>-424818247</v>
      </c>
      <c r="F42" s="196">
        <f t="shared" si="0"/>
        <v>44.322641284403666</v>
      </c>
    </row>
    <row r="43" spans="1:6" s="62" customFormat="1" ht="36" customHeight="1">
      <c r="A43" s="90" t="s">
        <v>31</v>
      </c>
      <c r="B43" s="74" t="s">
        <v>143</v>
      </c>
      <c r="C43" s="66"/>
      <c r="D43" s="66"/>
      <c r="E43" s="61"/>
      <c r="F43" s="136"/>
    </row>
    <row r="44" spans="1:6" s="62" customFormat="1" ht="17.25" customHeight="1">
      <c r="A44" s="90" t="s">
        <v>59</v>
      </c>
      <c r="B44" s="91" t="s">
        <v>145</v>
      </c>
      <c r="C44" s="66"/>
      <c r="D44" s="66"/>
      <c r="E44" s="61"/>
      <c r="F44" s="136"/>
    </row>
    <row r="45" spans="1:6" s="62" customFormat="1" ht="17.25" customHeight="1">
      <c r="A45" s="90" t="s">
        <v>74</v>
      </c>
      <c r="B45" s="91" t="s">
        <v>25</v>
      </c>
      <c r="C45" s="66">
        <v>3962000000</v>
      </c>
      <c r="D45" s="66">
        <v>0</v>
      </c>
      <c r="E45" s="61">
        <f>D45-C45</f>
        <v>-3962000000</v>
      </c>
      <c r="F45" s="136">
        <f t="shared" si="0"/>
        <v>0</v>
      </c>
    </row>
    <row r="46" spans="1:6" s="62" customFormat="1" ht="19.5" customHeight="1">
      <c r="A46" s="90" t="s">
        <v>162</v>
      </c>
      <c r="B46" s="78" t="s">
        <v>26</v>
      </c>
      <c r="C46" s="66"/>
      <c r="D46" s="66"/>
      <c r="E46" s="61"/>
      <c r="F46" s="136"/>
    </row>
    <row r="47" spans="1:6" s="62" customFormat="1" ht="19.5" customHeight="1">
      <c r="A47" s="139" t="s">
        <v>187</v>
      </c>
      <c r="B47" s="78" t="s">
        <v>28</v>
      </c>
      <c r="C47" s="66">
        <v>0</v>
      </c>
      <c r="D47" s="66"/>
      <c r="E47" s="61">
        <f>D47-C47</f>
        <v>0</v>
      </c>
      <c r="F47" s="136"/>
    </row>
    <row r="48" spans="1:6" s="62" customFormat="1" ht="18" customHeight="1">
      <c r="A48" s="75" t="s">
        <v>49</v>
      </c>
      <c r="B48" s="76" t="s">
        <v>61</v>
      </c>
      <c r="C48" s="66"/>
      <c r="D48" s="66">
        <v>45778914188</v>
      </c>
      <c r="E48" s="66"/>
      <c r="F48" s="197"/>
    </row>
    <row r="49" spans="1:6" s="95" customFormat="1" ht="18" hidden="1" customHeight="1">
      <c r="A49" s="92"/>
      <c r="B49" s="93"/>
      <c r="C49" s="94"/>
      <c r="D49" s="94"/>
      <c r="E49" s="94"/>
      <c r="F49" s="198"/>
    </row>
    <row r="50" spans="1:6" s="62" customFormat="1" ht="18.75" customHeight="1" thickBot="1">
      <c r="A50" s="96" t="s">
        <v>130</v>
      </c>
      <c r="B50" s="97" t="s">
        <v>82</v>
      </c>
      <c r="C50" s="81"/>
      <c r="D50" s="81">
        <v>110000000</v>
      </c>
      <c r="E50" s="81"/>
      <c r="F50" s="137"/>
    </row>
    <row r="51" spans="1:6">
      <c r="A51" s="39"/>
      <c r="B51" s="39"/>
      <c r="C51" s="39"/>
      <c r="D51" s="41"/>
      <c r="E51" s="39"/>
    </row>
    <row r="52" spans="1:6">
      <c r="A52" s="39"/>
      <c r="B52" s="39"/>
      <c r="C52" s="39"/>
      <c r="D52" s="40"/>
      <c r="E52" s="39"/>
    </row>
    <row r="53" spans="1:6">
      <c r="A53" s="39"/>
      <c r="B53" s="39"/>
      <c r="C53" s="39"/>
      <c r="D53" s="40"/>
      <c r="E53" s="39"/>
    </row>
    <row r="54" spans="1:6">
      <c r="A54" s="39"/>
      <c r="B54" s="39"/>
      <c r="C54" s="42"/>
      <c r="D54" s="40"/>
      <c r="E54" s="44"/>
    </row>
    <row r="55" spans="1:6">
      <c r="A55" s="39"/>
      <c r="B55" s="39"/>
      <c r="C55" s="42"/>
      <c r="D55" s="42"/>
      <c r="E55" s="44"/>
    </row>
    <row r="56" spans="1:6">
      <c r="A56" s="39"/>
      <c r="B56" s="39"/>
      <c r="C56" s="42"/>
      <c r="D56" s="42"/>
      <c r="E56" s="44"/>
    </row>
    <row r="57" spans="1:6">
      <c r="A57" s="39"/>
      <c r="B57" s="39"/>
      <c r="C57" s="42"/>
      <c r="D57" s="42"/>
      <c r="E57" s="44"/>
    </row>
    <row r="58" spans="1:6">
      <c r="A58" s="39"/>
      <c r="B58" s="39"/>
      <c r="C58" s="42"/>
      <c r="D58" s="42"/>
      <c r="E58" s="44"/>
    </row>
    <row r="59" spans="1:6">
      <c r="A59" s="39"/>
      <c r="B59" s="39"/>
      <c r="C59" s="42"/>
      <c r="D59" s="42"/>
      <c r="E59" s="44"/>
    </row>
    <row r="60" spans="1:6">
      <c r="A60" s="39"/>
      <c r="B60" s="39"/>
      <c r="C60" s="42"/>
      <c r="D60" s="42"/>
      <c r="E60" s="44"/>
    </row>
    <row r="61" spans="1:6">
      <c r="C61" s="42"/>
      <c r="D61" s="42"/>
      <c r="E61" s="44"/>
    </row>
    <row r="62" spans="1:6">
      <c r="C62" s="42"/>
      <c r="D62" s="42"/>
      <c r="E62" s="44"/>
    </row>
    <row r="63" spans="1:6">
      <c r="C63" s="42"/>
      <c r="D63" s="42"/>
      <c r="E63" s="44"/>
    </row>
    <row r="64" spans="1:6">
      <c r="C64" s="42"/>
      <c r="D64" s="42"/>
      <c r="E64" s="44"/>
    </row>
  </sheetData>
  <mergeCells count="9">
    <mergeCell ref="A3:E3"/>
    <mergeCell ref="A4:E4"/>
    <mergeCell ref="A1:B1"/>
    <mergeCell ref="D1:E1"/>
    <mergeCell ref="E7:F7"/>
    <mergeCell ref="A7:A8"/>
    <mergeCell ref="B7:B8"/>
    <mergeCell ref="C7:C8"/>
    <mergeCell ref="D7:D8"/>
  </mergeCells>
  <pageMargins left="0.65" right="0.2" top="0.27" bottom="0.2" header="0.3" footer="0.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7"/>
  <sheetViews>
    <sheetView zoomScale="90" zoomScaleNormal="90" workbookViewId="0">
      <selection activeCell="G7" sqref="G7:G8"/>
    </sheetView>
  </sheetViews>
  <sheetFormatPr defaultColWidth="9.109375" defaultRowHeight="13.8"/>
  <cols>
    <col min="1" max="1" width="9.109375" style="1"/>
    <col min="2" max="2" width="37.5546875" style="1" customWidth="1"/>
    <col min="3" max="3" width="14" style="1" bestFit="1" customWidth="1"/>
    <col min="4" max="4" width="13" style="1" customWidth="1"/>
    <col min="5" max="5" width="14.6640625" style="1" customWidth="1"/>
    <col min="6" max="6" width="14" style="1" customWidth="1"/>
    <col min="7" max="7" width="12.6640625" style="1" customWidth="1"/>
    <col min="8" max="8" width="14.33203125" style="1" customWidth="1"/>
    <col min="9" max="10" width="0" style="1" hidden="1" customWidth="1"/>
    <col min="11" max="11" width="13.6640625" style="1" customWidth="1"/>
    <col min="12" max="12" width="12" style="1" customWidth="1"/>
    <col min="13" max="13" width="11.33203125" style="1" customWidth="1"/>
    <col min="14" max="14" width="13.109375" style="1" customWidth="1"/>
    <col min="15" max="15" width="7.6640625" style="1" customWidth="1"/>
    <col min="16" max="16" width="9.109375" style="1"/>
    <col min="17" max="17" width="8" style="1" customWidth="1"/>
    <col min="18" max="16384" width="9.109375" style="1"/>
  </cols>
  <sheetData>
    <row r="1" spans="1:17" ht="15" customHeight="1">
      <c r="A1" s="207" t="s">
        <v>81</v>
      </c>
      <c r="B1" s="207"/>
      <c r="M1" s="206" t="s">
        <v>69</v>
      </c>
      <c r="N1" s="206"/>
      <c r="O1" s="206"/>
      <c r="P1" s="206"/>
      <c r="Q1" s="206"/>
    </row>
    <row r="2" spans="1:17">
      <c r="A2" s="10"/>
    </row>
    <row r="3" spans="1:17">
      <c r="A3" s="204" t="s">
        <v>275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ht="15.6">
      <c r="A4" s="227" t="str">
        <f>'96'!A4:E4</f>
        <v>(Kèm theo Quyết định số 1331/QĐ-UBND ngày 04/7/2024 của UBND huyện Mộc Hóa)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</row>
    <row r="5" spans="1:17" ht="18" thickBot="1">
      <c r="A5" s="45"/>
      <c r="B5" s="45"/>
      <c r="C5" s="45"/>
      <c r="D5" s="45"/>
      <c r="E5" s="46"/>
      <c r="F5" s="223"/>
      <c r="G5" s="223"/>
      <c r="H5" s="45"/>
      <c r="I5" s="45"/>
      <c r="J5" s="45"/>
      <c r="K5" s="222" t="s">
        <v>83</v>
      </c>
      <c r="L5" s="222"/>
      <c r="M5" s="222"/>
      <c r="N5" s="222"/>
      <c r="O5" s="222"/>
      <c r="P5" s="222"/>
      <c r="Q5" s="222"/>
    </row>
    <row r="6" spans="1:17" s="59" customFormat="1" ht="26.25" customHeight="1" thickBot="1">
      <c r="A6" s="228" t="s">
        <v>133</v>
      </c>
      <c r="B6" s="219" t="s">
        <v>163</v>
      </c>
      <c r="C6" s="224" t="s">
        <v>70</v>
      </c>
      <c r="D6" s="224"/>
      <c r="E6" s="224"/>
      <c r="F6" s="224" t="s">
        <v>71</v>
      </c>
      <c r="G6" s="224"/>
      <c r="H6" s="224"/>
      <c r="I6" s="224"/>
      <c r="J6" s="224"/>
      <c r="K6" s="224"/>
      <c r="L6" s="224"/>
      <c r="M6" s="224"/>
      <c r="N6" s="224"/>
      <c r="O6" s="225" t="s">
        <v>5</v>
      </c>
      <c r="P6" s="225"/>
      <c r="Q6" s="225"/>
    </row>
    <row r="7" spans="1:17" s="59" customFormat="1" ht="19.5" customHeight="1" thickBot="1">
      <c r="A7" s="228"/>
      <c r="B7" s="219"/>
      <c r="C7" s="214" t="s">
        <v>77</v>
      </c>
      <c r="D7" s="219" t="s">
        <v>164</v>
      </c>
      <c r="E7" s="226" t="s">
        <v>253</v>
      </c>
      <c r="F7" s="214" t="s">
        <v>77</v>
      </c>
      <c r="G7" s="219" t="s">
        <v>164</v>
      </c>
      <c r="H7" s="219" t="s">
        <v>166</v>
      </c>
      <c r="I7" s="219" t="s">
        <v>143</v>
      </c>
      <c r="J7" s="214" t="s">
        <v>145</v>
      </c>
      <c r="K7" s="225" t="s">
        <v>167</v>
      </c>
      <c r="L7" s="225"/>
      <c r="M7" s="225"/>
      <c r="N7" s="219" t="s">
        <v>32</v>
      </c>
      <c r="O7" s="219" t="s">
        <v>77</v>
      </c>
      <c r="P7" s="219" t="s">
        <v>164</v>
      </c>
      <c r="Q7" s="219" t="s">
        <v>165</v>
      </c>
    </row>
    <row r="8" spans="1:17" s="59" customFormat="1" ht="156" customHeight="1" thickBot="1">
      <c r="A8" s="228"/>
      <c r="B8" s="219"/>
      <c r="C8" s="214"/>
      <c r="D8" s="219"/>
      <c r="E8" s="226"/>
      <c r="F8" s="214"/>
      <c r="G8" s="219"/>
      <c r="H8" s="219"/>
      <c r="I8" s="219"/>
      <c r="J8" s="214"/>
      <c r="K8" s="135" t="s">
        <v>77</v>
      </c>
      <c r="L8" s="142" t="s">
        <v>168</v>
      </c>
      <c r="M8" s="142" t="s">
        <v>169</v>
      </c>
      <c r="N8" s="219"/>
      <c r="O8" s="219"/>
      <c r="P8" s="219"/>
      <c r="Q8" s="219"/>
    </row>
    <row r="9" spans="1:17" s="100" customFormat="1" ht="23.25" customHeight="1">
      <c r="A9" s="98"/>
      <c r="B9" s="124" t="s">
        <v>77</v>
      </c>
      <c r="C9" s="99">
        <f t="shared" ref="C9:N9" si="0">C10+C61+C62+C63+C64+C65+C66+C67</f>
        <v>167719490949</v>
      </c>
      <c r="D9" s="99">
        <f t="shared" si="0"/>
        <v>31947000000</v>
      </c>
      <c r="E9" s="61">
        <f t="shared" si="0"/>
        <v>136085862149</v>
      </c>
      <c r="F9" s="99">
        <f>F10+F61+F62+F63+F64+F65+F66+F67</f>
        <v>372011039088</v>
      </c>
      <c r="G9" s="99">
        <f t="shared" si="0"/>
        <v>41521846827</v>
      </c>
      <c r="H9" s="99">
        <f t="shared" si="0"/>
        <v>329091045415</v>
      </c>
      <c r="I9" s="99">
        <f t="shared" si="0"/>
        <v>0</v>
      </c>
      <c r="J9" s="99">
        <f t="shared" si="0"/>
        <v>0</v>
      </c>
      <c r="K9" s="99">
        <f t="shared" si="0"/>
        <v>1398146846</v>
      </c>
      <c r="L9" s="99">
        <f t="shared" si="0"/>
        <v>0</v>
      </c>
      <c r="M9" s="99">
        <f t="shared" si="0"/>
        <v>1398146846</v>
      </c>
      <c r="N9" s="99">
        <f t="shared" si="0"/>
        <v>0</v>
      </c>
      <c r="O9" s="99">
        <f>F9/C9*100</f>
        <v>221.8054902164715</v>
      </c>
      <c r="P9" s="99">
        <f>G9/D9*100</f>
        <v>129.97103586252229</v>
      </c>
      <c r="Q9" s="99">
        <f>H9/E9*100</f>
        <v>241.82603557647982</v>
      </c>
    </row>
    <row r="10" spans="1:17" s="100" customFormat="1" ht="21" customHeight="1">
      <c r="A10" s="101" t="s">
        <v>37</v>
      </c>
      <c r="B10" s="127" t="s">
        <v>170</v>
      </c>
      <c r="C10" s="102">
        <f t="shared" ref="C10:N10" si="1">SUM(C11:C59)</f>
        <v>164612490949</v>
      </c>
      <c r="D10" s="102">
        <f t="shared" si="1"/>
        <v>31947000000</v>
      </c>
      <c r="E10" s="66">
        <f>SUM(E11:E60)</f>
        <v>136085862149</v>
      </c>
      <c r="F10" s="102">
        <f t="shared" si="1"/>
        <v>372011039088</v>
      </c>
      <c r="G10" s="102">
        <f t="shared" si="1"/>
        <v>41521846827</v>
      </c>
      <c r="H10" s="102">
        <f>SUM(H11:H59)</f>
        <v>329091045415</v>
      </c>
      <c r="I10" s="102">
        <f t="shared" si="1"/>
        <v>0</v>
      </c>
      <c r="J10" s="102">
        <f t="shared" si="1"/>
        <v>0</v>
      </c>
      <c r="K10" s="102">
        <f t="shared" si="1"/>
        <v>1398146846</v>
      </c>
      <c r="L10" s="102">
        <f t="shared" si="1"/>
        <v>0</v>
      </c>
      <c r="M10" s="102">
        <f t="shared" si="1"/>
        <v>1398146846</v>
      </c>
      <c r="N10" s="102">
        <f t="shared" si="1"/>
        <v>0</v>
      </c>
      <c r="O10" s="99">
        <f t="shared" ref="O10:O63" si="2">F10/C10*100</f>
        <v>225.99198696486278</v>
      </c>
      <c r="P10" s="99">
        <f>G10/D10*100</f>
        <v>129.97103586252229</v>
      </c>
      <c r="Q10" s="99">
        <f t="shared" ref="Q10:Q60" si="3">H10/E10*100</f>
        <v>241.82603557647982</v>
      </c>
    </row>
    <row r="11" spans="1:17" s="59" customFormat="1" ht="15.6">
      <c r="A11" s="103">
        <v>1</v>
      </c>
      <c r="B11" s="182" t="s">
        <v>229</v>
      </c>
      <c r="C11" s="69">
        <f>SUM(D11:E11)</f>
        <v>56947000000</v>
      </c>
      <c r="D11" s="69">
        <v>31947000000</v>
      </c>
      <c r="E11" s="199">
        <v>25000000000</v>
      </c>
      <c r="F11" s="69">
        <f>G11+H11+I11+J11+K11+N11</f>
        <v>69305496013</v>
      </c>
      <c r="G11" s="69">
        <f>41624846827-103000000</f>
        <v>41521846827</v>
      </c>
      <c r="H11" s="69">
        <v>27783649186</v>
      </c>
      <c r="I11" s="69"/>
      <c r="J11" s="69"/>
      <c r="K11" s="69">
        <v>0</v>
      </c>
      <c r="L11" s="69"/>
      <c r="M11" s="69"/>
      <c r="N11" s="69"/>
      <c r="O11" s="72">
        <f t="shared" si="2"/>
        <v>121.70175077352626</v>
      </c>
      <c r="P11" s="183">
        <f>G11/D11*100</f>
        <v>129.97103586252229</v>
      </c>
      <c r="Q11" s="72">
        <f t="shared" si="3"/>
        <v>111.13459674399999</v>
      </c>
    </row>
    <row r="12" spans="1:17" s="59" customFormat="1" ht="15.6">
      <c r="A12" s="103">
        <v>2</v>
      </c>
      <c r="B12" s="182" t="s">
        <v>173</v>
      </c>
      <c r="C12" s="69">
        <f>SUM(D12:E12)</f>
        <v>6287000000</v>
      </c>
      <c r="D12" s="69"/>
      <c r="E12" s="199">
        <v>6287000000</v>
      </c>
      <c r="F12" s="69">
        <f t="shared" ref="F12:F56" si="4">G12+H12+I12+J12+K12+N12</f>
        <v>166549046089</v>
      </c>
      <c r="G12" s="69"/>
      <c r="H12" s="69">
        <v>166549046089</v>
      </c>
      <c r="I12" s="69"/>
      <c r="J12" s="69"/>
      <c r="K12" s="69">
        <v>0</v>
      </c>
      <c r="L12" s="69"/>
      <c r="M12" s="69"/>
      <c r="N12" s="69"/>
      <c r="O12" s="72">
        <f t="shared" si="2"/>
        <v>2649.1020532686493</v>
      </c>
      <c r="P12" s="72"/>
      <c r="Q12" s="72">
        <f t="shared" si="3"/>
        <v>2649.1020532686493</v>
      </c>
    </row>
    <row r="13" spans="1:17" s="59" customFormat="1" ht="15.6">
      <c r="A13" s="103">
        <v>3</v>
      </c>
      <c r="B13" s="182" t="s">
        <v>230</v>
      </c>
      <c r="C13" s="69">
        <f>SUM(D13:E13)</f>
        <v>4894000000</v>
      </c>
      <c r="D13" s="69"/>
      <c r="E13" s="199">
        <v>4894000000</v>
      </c>
      <c r="F13" s="69">
        <f t="shared" si="4"/>
        <v>27783649186</v>
      </c>
      <c r="G13" s="69"/>
      <c r="H13" s="69">
        <v>27733599186</v>
      </c>
      <c r="I13" s="69"/>
      <c r="J13" s="69"/>
      <c r="K13" s="69">
        <v>50050000</v>
      </c>
      <c r="L13" s="69"/>
      <c r="M13" s="69">
        <v>50050000</v>
      </c>
      <c r="N13" s="69"/>
      <c r="O13" s="72">
        <f t="shared" si="2"/>
        <v>567.70840183898656</v>
      </c>
      <c r="P13" s="72"/>
      <c r="Q13" s="72">
        <f t="shared" si="3"/>
        <v>566.68572100531264</v>
      </c>
    </row>
    <row r="14" spans="1:17" s="59" customFormat="1" ht="15.6">
      <c r="A14" s="103">
        <v>4</v>
      </c>
      <c r="B14" s="182" t="s">
        <v>177</v>
      </c>
      <c r="C14" s="69">
        <f>SUM(D14:E14)</f>
        <v>1835000000</v>
      </c>
      <c r="D14" s="69"/>
      <c r="E14" s="199">
        <v>1835000000</v>
      </c>
      <c r="F14" s="69">
        <f>G14+H14+I14+J14+K14+N14</f>
        <v>12803360411</v>
      </c>
      <c r="G14" s="69"/>
      <c r="H14" s="69">
        <v>12496003615</v>
      </c>
      <c r="I14" s="69"/>
      <c r="J14" s="69"/>
      <c r="K14" s="69">
        <v>307356796</v>
      </c>
      <c r="L14" s="69"/>
      <c r="M14" s="200">
        <v>307356796</v>
      </c>
      <c r="N14" s="69"/>
      <c r="O14" s="72">
        <f t="shared" si="2"/>
        <v>697.73081258855586</v>
      </c>
      <c r="P14" s="72"/>
      <c r="Q14" s="72">
        <f t="shared" si="3"/>
        <v>680.98112343324249</v>
      </c>
    </row>
    <row r="15" spans="1:17" s="59" customFormat="1" ht="15.6">
      <c r="A15" s="103">
        <v>5</v>
      </c>
      <c r="B15" s="182" t="s">
        <v>231</v>
      </c>
      <c r="C15" s="69">
        <f>SUM(D15:E15)</f>
        <v>1710000000</v>
      </c>
      <c r="D15" s="69"/>
      <c r="E15" s="199">
        <v>1710000000</v>
      </c>
      <c r="F15" s="69">
        <f t="shared" si="4"/>
        <v>5711037478</v>
      </c>
      <c r="G15" s="69"/>
      <c r="H15" s="69">
        <v>5561037478</v>
      </c>
      <c r="I15" s="69"/>
      <c r="J15" s="69"/>
      <c r="K15" s="69">
        <v>150000000</v>
      </c>
      <c r="L15" s="69"/>
      <c r="M15" s="69">
        <v>150000000</v>
      </c>
      <c r="N15" s="69"/>
      <c r="O15" s="72">
        <f t="shared" si="2"/>
        <v>333.97879988304095</v>
      </c>
      <c r="P15" s="72"/>
      <c r="Q15" s="72">
        <f t="shared" si="3"/>
        <v>325.20687005847952</v>
      </c>
    </row>
    <row r="16" spans="1:17" s="59" customFormat="1" ht="15.6">
      <c r="A16" s="103">
        <v>6</v>
      </c>
      <c r="B16" s="201" t="s">
        <v>254</v>
      </c>
      <c r="C16" s="69">
        <f t="shared" ref="C16:C35" si="5">SUM(D16:E16)</f>
        <v>1445000000</v>
      </c>
      <c r="D16" s="69"/>
      <c r="E16" s="202">
        <v>1445000000</v>
      </c>
      <c r="F16" s="69">
        <f t="shared" si="4"/>
        <v>2933456340</v>
      </c>
      <c r="G16" s="69"/>
      <c r="H16" s="69">
        <v>2933456340</v>
      </c>
      <c r="I16" s="69"/>
      <c r="J16" s="69"/>
      <c r="K16" s="69">
        <v>0</v>
      </c>
      <c r="L16" s="69"/>
      <c r="M16" s="69"/>
      <c r="N16" s="69"/>
      <c r="O16" s="72">
        <f t="shared" si="2"/>
        <v>203.00735916955017</v>
      </c>
      <c r="P16" s="72"/>
      <c r="Q16" s="72">
        <f t="shared" si="3"/>
        <v>203.00735916955017</v>
      </c>
    </row>
    <row r="17" spans="1:17" s="59" customFormat="1" ht="15.6">
      <c r="A17" s="103">
        <v>7</v>
      </c>
      <c r="B17" s="201" t="s">
        <v>255</v>
      </c>
      <c r="C17" s="69">
        <f t="shared" si="5"/>
        <v>1342000000</v>
      </c>
      <c r="D17" s="69"/>
      <c r="E17" s="202">
        <v>1342000000</v>
      </c>
      <c r="F17" s="69">
        <f t="shared" si="4"/>
        <v>3926318263</v>
      </c>
      <c r="G17" s="69"/>
      <c r="H17" s="69">
        <v>3926318263</v>
      </c>
      <c r="I17" s="69"/>
      <c r="J17" s="69"/>
      <c r="K17" s="69">
        <v>0</v>
      </c>
      <c r="L17" s="69"/>
      <c r="M17" s="69"/>
      <c r="N17" s="69"/>
      <c r="O17" s="72">
        <f t="shared" si="2"/>
        <v>292.57215074515648</v>
      </c>
      <c r="P17" s="72"/>
      <c r="Q17" s="72">
        <f t="shared" si="3"/>
        <v>292.57215074515648</v>
      </c>
    </row>
    <row r="18" spans="1:17" s="59" customFormat="1" ht="15.6">
      <c r="A18" s="103">
        <v>8</v>
      </c>
      <c r="B18" s="201" t="s">
        <v>256</v>
      </c>
      <c r="C18" s="69">
        <f t="shared" si="5"/>
        <v>2316000000</v>
      </c>
      <c r="D18" s="69"/>
      <c r="E18" s="202">
        <v>2316000000</v>
      </c>
      <c r="F18" s="69">
        <f t="shared" si="4"/>
        <v>2240151032</v>
      </c>
      <c r="G18" s="69"/>
      <c r="H18" s="69">
        <v>2240151032</v>
      </c>
      <c r="I18" s="69"/>
      <c r="J18" s="69"/>
      <c r="K18" s="69">
        <v>0</v>
      </c>
      <c r="L18" s="69"/>
      <c r="M18" s="69"/>
      <c r="N18" s="69"/>
      <c r="O18" s="72">
        <f t="shared" si="2"/>
        <v>96.725001381692579</v>
      </c>
      <c r="P18" s="72"/>
      <c r="Q18" s="72">
        <f t="shared" si="3"/>
        <v>96.725001381692579</v>
      </c>
    </row>
    <row r="19" spans="1:17" s="59" customFormat="1" ht="15.6">
      <c r="A19" s="103">
        <v>9</v>
      </c>
      <c r="B19" s="201" t="s">
        <v>257</v>
      </c>
      <c r="C19" s="69">
        <f t="shared" si="5"/>
        <v>1253000000</v>
      </c>
      <c r="D19" s="69"/>
      <c r="E19" s="202">
        <v>1253000000</v>
      </c>
      <c r="F19" s="69">
        <f t="shared" si="4"/>
        <v>1124666315</v>
      </c>
      <c r="G19" s="69"/>
      <c r="H19" s="69">
        <v>1124666315</v>
      </c>
      <c r="I19" s="69"/>
      <c r="J19" s="69"/>
      <c r="K19" s="69">
        <v>0</v>
      </c>
      <c r="L19" s="69"/>
      <c r="M19" s="69"/>
      <c r="N19" s="69"/>
      <c r="O19" s="72">
        <f t="shared" si="2"/>
        <v>89.75788627294493</v>
      </c>
      <c r="P19" s="72"/>
      <c r="Q19" s="72">
        <f t="shared" si="3"/>
        <v>89.75788627294493</v>
      </c>
    </row>
    <row r="20" spans="1:17" s="59" customFormat="1" ht="15.6">
      <c r="A20" s="103">
        <v>10</v>
      </c>
      <c r="B20" s="201" t="s">
        <v>258</v>
      </c>
      <c r="C20" s="69">
        <f t="shared" si="5"/>
        <v>3086000000</v>
      </c>
      <c r="D20" s="69"/>
      <c r="E20" s="202">
        <v>3086000000</v>
      </c>
      <c r="F20" s="69">
        <f t="shared" si="4"/>
        <v>10387567847</v>
      </c>
      <c r="G20" s="69"/>
      <c r="H20" s="69">
        <v>10387567847</v>
      </c>
      <c r="I20" s="69"/>
      <c r="J20" s="69"/>
      <c r="K20" s="69">
        <v>0</v>
      </c>
      <c r="L20" s="69"/>
      <c r="M20" s="69"/>
      <c r="N20" s="69"/>
      <c r="O20" s="72">
        <f t="shared" si="2"/>
        <v>336.60297624756964</v>
      </c>
      <c r="P20" s="72"/>
      <c r="Q20" s="72">
        <f t="shared" si="3"/>
        <v>336.60297624756964</v>
      </c>
    </row>
    <row r="21" spans="1:17" s="59" customFormat="1" ht="15.6">
      <c r="A21" s="103">
        <v>11</v>
      </c>
      <c r="B21" s="201" t="s">
        <v>259</v>
      </c>
      <c r="C21" s="69">
        <f t="shared" si="5"/>
        <v>2165000000</v>
      </c>
      <c r="D21" s="69"/>
      <c r="E21" s="202">
        <v>2165000000</v>
      </c>
      <c r="F21" s="69">
        <f t="shared" si="4"/>
        <v>817966587</v>
      </c>
      <c r="G21" s="69"/>
      <c r="H21" s="69">
        <v>817966587</v>
      </c>
      <c r="I21" s="69"/>
      <c r="J21" s="69"/>
      <c r="K21" s="69">
        <v>0</v>
      </c>
      <c r="L21" s="69"/>
      <c r="M21" s="69"/>
      <c r="N21" s="69"/>
      <c r="O21" s="72">
        <f t="shared" si="2"/>
        <v>37.781366605080827</v>
      </c>
      <c r="P21" s="72"/>
      <c r="Q21" s="72">
        <f t="shared" si="3"/>
        <v>37.781366605080827</v>
      </c>
    </row>
    <row r="22" spans="1:17" s="59" customFormat="1" ht="15.6">
      <c r="A22" s="103">
        <v>12</v>
      </c>
      <c r="B22" s="201" t="s">
        <v>260</v>
      </c>
      <c r="C22" s="69">
        <f t="shared" si="5"/>
        <v>1456000000</v>
      </c>
      <c r="D22" s="69"/>
      <c r="E22" s="202">
        <v>1456000000</v>
      </c>
      <c r="F22" s="69">
        <f t="shared" si="4"/>
        <v>782306816</v>
      </c>
      <c r="G22" s="69"/>
      <c r="H22" s="69">
        <v>782306816</v>
      </c>
      <c r="I22" s="69"/>
      <c r="J22" s="69"/>
      <c r="K22" s="69">
        <v>0</v>
      </c>
      <c r="L22" s="69"/>
      <c r="M22" s="69"/>
      <c r="N22" s="69"/>
      <c r="O22" s="72">
        <f t="shared" si="2"/>
        <v>53.729863736263738</v>
      </c>
      <c r="P22" s="72"/>
      <c r="Q22" s="72">
        <f t="shared" si="3"/>
        <v>53.729863736263738</v>
      </c>
    </row>
    <row r="23" spans="1:17" s="59" customFormat="1" ht="15.6">
      <c r="A23" s="103">
        <v>13</v>
      </c>
      <c r="B23" s="201" t="s">
        <v>261</v>
      </c>
      <c r="C23" s="69">
        <f t="shared" si="5"/>
        <v>6036000000</v>
      </c>
      <c r="D23" s="69"/>
      <c r="E23" s="202">
        <v>6036000000</v>
      </c>
      <c r="F23" s="69">
        <f t="shared" si="4"/>
        <v>834348503</v>
      </c>
      <c r="G23" s="69"/>
      <c r="H23" s="69">
        <v>834348503</v>
      </c>
      <c r="I23" s="69"/>
      <c r="J23" s="69"/>
      <c r="K23" s="69">
        <v>0</v>
      </c>
      <c r="L23" s="69"/>
      <c r="M23" s="69"/>
      <c r="N23" s="69"/>
      <c r="O23" s="72">
        <f t="shared" si="2"/>
        <v>13.822871156394964</v>
      </c>
      <c r="P23" s="72"/>
      <c r="Q23" s="72">
        <f t="shared" si="3"/>
        <v>13.822871156394964</v>
      </c>
    </row>
    <row r="24" spans="1:17" s="59" customFormat="1" ht="31.2">
      <c r="A24" s="103">
        <v>14</v>
      </c>
      <c r="B24" s="201" t="s">
        <v>262</v>
      </c>
      <c r="C24" s="69">
        <f t="shared" si="5"/>
        <v>2947000000</v>
      </c>
      <c r="D24" s="69"/>
      <c r="E24" s="202">
        <v>2947000000</v>
      </c>
      <c r="F24" s="69">
        <f t="shared" si="4"/>
        <v>9507509914</v>
      </c>
      <c r="G24" s="69"/>
      <c r="H24" s="69">
        <v>9507509914</v>
      </c>
      <c r="I24" s="69"/>
      <c r="J24" s="69"/>
      <c r="K24" s="69">
        <v>0</v>
      </c>
      <c r="L24" s="69"/>
      <c r="M24" s="69"/>
      <c r="N24" s="69"/>
      <c r="O24" s="72">
        <f t="shared" si="2"/>
        <v>322.61655629453679</v>
      </c>
      <c r="P24" s="72"/>
      <c r="Q24" s="72">
        <f t="shared" si="3"/>
        <v>322.61655629453679</v>
      </c>
    </row>
    <row r="25" spans="1:17" s="59" customFormat="1" ht="31.2">
      <c r="A25" s="103">
        <v>15</v>
      </c>
      <c r="B25" s="201" t="s">
        <v>263</v>
      </c>
      <c r="C25" s="69">
        <f t="shared" si="5"/>
        <v>3100000000</v>
      </c>
      <c r="D25" s="69"/>
      <c r="E25" s="202">
        <v>3100000000</v>
      </c>
      <c r="F25" s="69">
        <f t="shared" si="4"/>
        <v>326684620</v>
      </c>
      <c r="G25" s="69"/>
      <c r="H25" s="69">
        <v>326684620</v>
      </c>
      <c r="I25" s="69"/>
      <c r="J25" s="69"/>
      <c r="K25" s="69">
        <v>0</v>
      </c>
      <c r="L25" s="69"/>
      <c r="M25" s="69"/>
      <c r="N25" s="69"/>
      <c r="O25" s="72">
        <f t="shared" si="2"/>
        <v>10.538213548387096</v>
      </c>
      <c r="P25" s="72"/>
      <c r="Q25" s="72">
        <f t="shared" si="3"/>
        <v>10.538213548387096</v>
      </c>
    </row>
    <row r="26" spans="1:17" s="59" customFormat="1" ht="31.2">
      <c r="A26" s="103">
        <v>16</v>
      </c>
      <c r="B26" s="201" t="s">
        <v>264</v>
      </c>
      <c r="C26" s="69">
        <f t="shared" si="5"/>
        <v>6028241879</v>
      </c>
      <c r="D26" s="69"/>
      <c r="E26" s="202">
        <v>6028241879</v>
      </c>
      <c r="F26" s="69">
        <f t="shared" si="4"/>
        <v>1175597132</v>
      </c>
      <c r="G26" s="69"/>
      <c r="H26" s="69">
        <v>1175597132</v>
      </c>
      <c r="I26" s="69"/>
      <c r="J26" s="69"/>
      <c r="K26" s="69">
        <v>0</v>
      </c>
      <c r="L26" s="69"/>
      <c r="M26" s="69"/>
      <c r="N26" s="69"/>
      <c r="O26" s="72">
        <f t="shared" si="2"/>
        <v>19.50149240187779</v>
      </c>
      <c r="P26" s="72"/>
      <c r="Q26" s="72">
        <f t="shared" si="3"/>
        <v>19.50149240187779</v>
      </c>
    </row>
    <row r="27" spans="1:17" s="59" customFormat="1" ht="31.2">
      <c r="A27" s="103">
        <v>16</v>
      </c>
      <c r="B27" s="201" t="s">
        <v>265</v>
      </c>
      <c r="C27" s="69">
        <f>SUM(D27:E27)</f>
        <v>974167273</v>
      </c>
      <c r="D27" s="69"/>
      <c r="E27" s="202">
        <v>974167273</v>
      </c>
      <c r="F27" s="69">
        <f>G27+H27+I27+J27+K27+N27</f>
        <v>669533188</v>
      </c>
      <c r="G27" s="69"/>
      <c r="H27" s="69">
        <v>669533188</v>
      </c>
      <c r="I27" s="69"/>
      <c r="J27" s="69"/>
      <c r="K27" s="69">
        <v>0</v>
      </c>
      <c r="L27" s="69"/>
      <c r="M27" s="69"/>
      <c r="N27" s="69"/>
      <c r="O27" s="72">
        <f>F27/C27*100</f>
        <v>68.728770361802134</v>
      </c>
      <c r="P27" s="72"/>
      <c r="Q27" s="72">
        <f>H27/E27*100</f>
        <v>68.728770361802134</v>
      </c>
    </row>
    <row r="28" spans="1:17" s="59" customFormat="1" ht="31.2">
      <c r="A28" s="103">
        <v>17</v>
      </c>
      <c r="B28" s="201" t="s">
        <v>266</v>
      </c>
      <c r="C28" s="69">
        <f t="shared" si="5"/>
        <v>3267486713</v>
      </c>
      <c r="D28" s="69"/>
      <c r="E28" s="202">
        <v>3267486713</v>
      </c>
      <c r="F28" s="69">
        <f t="shared" si="4"/>
        <v>669533188</v>
      </c>
      <c r="G28" s="69"/>
      <c r="H28" s="69">
        <v>669533188</v>
      </c>
      <c r="I28" s="69"/>
      <c r="J28" s="69"/>
      <c r="K28" s="69">
        <v>0</v>
      </c>
      <c r="L28" s="69"/>
      <c r="M28" s="69"/>
      <c r="N28" s="69"/>
      <c r="O28" s="72">
        <f t="shared" si="2"/>
        <v>20.490770026277382</v>
      </c>
      <c r="P28" s="72"/>
      <c r="Q28" s="72">
        <f t="shared" si="3"/>
        <v>20.490770026277382</v>
      </c>
    </row>
    <row r="29" spans="1:17" s="59" customFormat="1" ht="31.2">
      <c r="A29" s="103">
        <v>17</v>
      </c>
      <c r="B29" s="201" t="s">
        <v>267</v>
      </c>
      <c r="C29" s="69">
        <f>SUM(D29:E29)</f>
        <v>471966284</v>
      </c>
      <c r="D29" s="69"/>
      <c r="E29" s="202">
        <v>471966284</v>
      </c>
      <c r="F29" s="69">
        <f>G29+H29+I29+J29+K29+N29</f>
        <v>791748124</v>
      </c>
      <c r="G29" s="69"/>
      <c r="H29" s="69">
        <v>791748124</v>
      </c>
      <c r="I29" s="69"/>
      <c r="J29" s="69"/>
      <c r="K29" s="69">
        <v>0</v>
      </c>
      <c r="L29" s="69"/>
      <c r="M29" s="69"/>
      <c r="N29" s="69"/>
      <c r="O29" s="72">
        <f>F29/C29*100</f>
        <v>167.7552297358597</v>
      </c>
      <c r="P29" s="72"/>
      <c r="Q29" s="72">
        <f>H29/E29*100</f>
        <v>167.7552297358597</v>
      </c>
    </row>
    <row r="30" spans="1:17" s="59" customFormat="1" ht="15.6">
      <c r="A30" s="103">
        <v>18</v>
      </c>
      <c r="B30" s="201" t="s">
        <v>268</v>
      </c>
      <c r="C30" s="69">
        <f t="shared" si="5"/>
        <v>2394000000</v>
      </c>
      <c r="D30" s="69"/>
      <c r="E30" s="202">
        <v>2394000000</v>
      </c>
      <c r="F30" s="69">
        <f t="shared" si="4"/>
        <v>791748124</v>
      </c>
      <c r="G30" s="69"/>
      <c r="H30" s="69">
        <v>791748124</v>
      </c>
      <c r="I30" s="69"/>
      <c r="J30" s="69"/>
      <c r="K30" s="69">
        <v>0</v>
      </c>
      <c r="L30" s="69"/>
      <c r="M30" s="69"/>
      <c r="N30" s="69"/>
      <c r="O30" s="72">
        <f t="shared" si="2"/>
        <v>33.072185630743526</v>
      </c>
      <c r="P30" s="72"/>
      <c r="Q30" s="72">
        <f t="shared" si="3"/>
        <v>33.072185630743526</v>
      </c>
    </row>
    <row r="31" spans="1:17" s="59" customFormat="1" ht="15.6">
      <c r="A31" s="103">
        <v>19</v>
      </c>
      <c r="B31" s="201" t="s">
        <v>269</v>
      </c>
      <c r="C31" s="69">
        <f t="shared" si="5"/>
        <v>5525000000</v>
      </c>
      <c r="D31" s="69"/>
      <c r="E31" s="202">
        <v>5525000000</v>
      </c>
      <c r="F31" s="69">
        <f t="shared" si="4"/>
        <v>934410267</v>
      </c>
      <c r="G31" s="69"/>
      <c r="H31" s="69">
        <v>934410267</v>
      </c>
      <c r="I31" s="69"/>
      <c r="J31" s="69"/>
      <c r="K31" s="69">
        <v>0</v>
      </c>
      <c r="L31" s="69"/>
      <c r="M31" s="69"/>
      <c r="N31" s="69"/>
      <c r="O31" s="72">
        <f t="shared" si="2"/>
        <v>16.912403022624435</v>
      </c>
      <c r="P31" s="72"/>
      <c r="Q31" s="72">
        <f t="shared" si="3"/>
        <v>16.912403022624435</v>
      </c>
    </row>
    <row r="32" spans="1:17" s="59" customFormat="1" ht="15.6">
      <c r="A32" s="103">
        <v>20</v>
      </c>
      <c r="B32" s="201" t="s">
        <v>270</v>
      </c>
      <c r="C32" s="69">
        <f>SUM(D32:E32)</f>
        <v>1846000000</v>
      </c>
      <c r="D32" s="69"/>
      <c r="E32" s="202">
        <v>1846000000</v>
      </c>
      <c r="F32" s="69">
        <f>G32+H32+I32+J32+K32+N32</f>
        <v>791748124</v>
      </c>
      <c r="G32" s="69"/>
      <c r="H32" s="69">
        <v>791748124</v>
      </c>
      <c r="I32" s="69"/>
      <c r="J32" s="69"/>
      <c r="K32" s="69">
        <v>0</v>
      </c>
      <c r="L32" s="69"/>
      <c r="M32" s="69"/>
      <c r="N32" s="69"/>
      <c r="O32" s="72">
        <f>F32/C32*100</f>
        <v>42.889930877573128</v>
      </c>
      <c r="P32" s="72"/>
      <c r="Q32" s="72">
        <f>H32/E32*100</f>
        <v>42.889930877573128</v>
      </c>
    </row>
    <row r="33" spans="1:17" s="59" customFormat="1" ht="31.2">
      <c r="A33" s="103">
        <v>21</v>
      </c>
      <c r="B33" s="201" t="s">
        <v>271</v>
      </c>
      <c r="C33" s="69">
        <f>SUM(D33:E33)</f>
        <v>1645000000</v>
      </c>
      <c r="D33" s="69"/>
      <c r="E33" s="202">
        <v>1645000000</v>
      </c>
      <c r="F33" s="69">
        <f>G33+H33+I33+J33+K33+N33</f>
        <v>934410267</v>
      </c>
      <c r="G33" s="69"/>
      <c r="H33" s="69">
        <v>934410267</v>
      </c>
      <c r="I33" s="69"/>
      <c r="J33" s="69"/>
      <c r="K33" s="69">
        <v>0</v>
      </c>
      <c r="L33" s="69"/>
      <c r="M33" s="69"/>
      <c r="N33" s="69"/>
      <c r="O33" s="72">
        <f>F33/C33*100</f>
        <v>56.803055744680854</v>
      </c>
      <c r="P33" s="72"/>
      <c r="Q33" s="72">
        <f>H33/E33*100</f>
        <v>56.803055744680854</v>
      </c>
    </row>
    <row r="34" spans="1:17" s="59" customFormat="1" ht="36.6" customHeight="1">
      <c r="A34" s="103">
        <v>20</v>
      </c>
      <c r="B34" s="201" t="s">
        <v>272</v>
      </c>
      <c r="C34" s="69">
        <f t="shared" si="5"/>
        <v>2798000000</v>
      </c>
      <c r="D34" s="69"/>
      <c r="E34" s="202">
        <v>2798000000</v>
      </c>
      <c r="F34" s="69">
        <f t="shared" si="4"/>
        <v>308930118</v>
      </c>
      <c r="G34" s="69"/>
      <c r="H34" s="69">
        <v>308930118</v>
      </c>
      <c r="I34" s="69"/>
      <c r="J34" s="69"/>
      <c r="K34" s="69">
        <v>0</v>
      </c>
      <c r="L34" s="69"/>
      <c r="M34" s="69"/>
      <c r="N34" s="69"/>
      <c r="O34" s="72">
        <f t="shared" si="2"/>
        <v>11.041105003573982</v>
      </c>
      <c r="P34" s="72"/>
      <c r="Q34" s="72">
        <f t="shared" si="3"/>
        <v>11.041105003573982</v>
      </c>
    </row>
    <row r="35" spans="1:17" s="59" customFormat="1" ht="15.6">
      <c r="A35" s="103">
        <v>21</v>
      </c>
      <c r="B35" s="201" t="s">
        <v>273</v>
      </c>
      <c r="C35" s="69">
        <f t="shared" si="5"/>
        <v>4437000000</v>
      </c>
      <c r="D35" s="69"/>
      <c r="E35" s="202">
        <v>4437000000</v>
      </c>
      <c r="F35" s="69">
        <f t="shared" si="4"/>
        <v>222133070</v>
      </c>
      <c r="G35" s="69"/>
      <c r="H35" s="69">
        <v>222133070</v>
      </c>
      <c r="I35" s="69"/>
      <c r="J35" s="69"/>
      <c r="K35" s="69">
        <v>0</v>
      </c>
      <c r="L35" s="69"/>
      <c r="M35" s="69"/>
      <c r="N35" s="69"/>
      <c r="O35" s="72">
        <f t="shared" si="2"/>
        <v>5.0063797610998426</v>
      </c>
      <c r="P35" s="72"/>
      <c r="Q35" s="72">
        <f t="shared" si="3"/>
        <v>5.0063797610998426</v>
      </c>
    </row>
    <row r="36" spans="1:17" s="59" customFormat="1" ht="15.6">
      <c r="A36" s="103">
        <v>22</v>
      </c>
      <c r="B36" s="182" t="s">
        <v>175</v>
      </c>
      <c r="C36" s="69">
        <f>SUM(D36:E36)</f>
        <v>1975000000</v>
      </c>
      <c r="D36" s="69"/>
      <c r="E36" s="69">
        <v>1975000000</v>
      </c>
      <c r="F36" s="69">
        <f>G36+H36+I36+J36+K36+N36</f>
        <v>2933456340</v>
      </c>
      <c r="G36" s="69"/>
      <c r="H36" s="69">
        <v>2933456340</v>
      </c>
      <c r="I36" s="69"/>
      <c r="J36" s="69"/>
      <c r="K36" s="69">
        <v>0</v>
      </c>
      <c r="L36" s="69"/>
      <c r="M36" s="69"/>
      <c r="N36" s="69"/>
      <c r="O36" s="72">
        <f t="shared" si="2"/>
        <v>148.52943493670887</v>
      </c>
      <c r="P36" s="72"/>
      <c r="Q36" s="72">
        <f t="shared" si="3"/>
        <v>148.52943493670887</v>
      </c>
    </row>
    <row r="37" spans="1:17" s="59" customFormat="1" ht="15.6">
      <c r="A37" s="103">
        <v>23</v>
      </c>
      <c r="B37" s="182" t="s">
        <v>176</v>
      </c>
      <c r="C37" s="69">
        <f>SUM(D37:E37)</f>
        <v>1091000000</v>
      </c>
      <c r="D37" s="69"/>
      <c r="E37" s="69">
        <v>1091000000</v>
      </c>
      <c r="F37" s="69">
        <f t="shared" si="4"/>
        <v>3926318263</v>
      </c>
      <c r="G37" s="69"/>
      <c r="H37" s="69">
        <v>3926318263</v>
      </c>
      <c r="I37" s="69"/>
      <c r="J37" s="69"/>
      <c r="K37" s="69">
        <v>0</v>
      </c>
      <c r="L37" s="69"/>
      <c r="M37" s="69"/>
      <c r="N37" s="69"/>
      <c r="O37" s="72">
        <f t="shared" si="2"/>
        <v>359.88251723189734</v>
      </c>
      <c r="P37" s="72"/>
      <c r="Q37" s="72">
        <f t="shared" si="3"/>
        <v>359.88251723189734</v>
      </c>
    </row>
    <row r="38" spans="1:17" s="59" customFormat="1" ht="15.6">
      <c r="A38" s="103">
        <v>24</v>
      </c>
      <c r="B38" s="184" t="s">
        <v>232</v>
      </c>
      <c r="C38" s="69">
        <f>SUM(D38:E38)</f>
        <v>12118000000</v>
      </c>
      <c r="D38" s="69"/>
      <c r="E38" s="69">
        <v>12118000000</v>
      </c>
      <c r="F38" s="69">
        <f t="shared" si="4"/>
        <v>2240151032</v>
      </c>
      <c r="G38" s="69"/>
      <c r="H38" s="69">
        <v>1786112982</v>
      </c>
      <c r="I38" s="69"/>
      <c r="J38" s="69"/>
      <c r="K38" s="69">
        <v>454038050</v>
      </c>
      <c r="L38" s="69"/>
      <c r="M38" s="69">
        <v>454038050</v>
      </c>
      <c r="N38" s="105"/>
      <c r="O38" s="72">
        <f t="shared" si="2"/>
        <v>18.486144842383233</v>
      </c>
      <c r="P38" s="72"/>
      <c r="Q38" s="72">
        <f t="shared" si="3"/>
        <v>14.73933802607691</v>
      </c>
    </row>
    <row r="39" spans="1:17" s="59" customFormat="1" ht="15.6">
      <c r="A39" s="103">
        <v>25</v>
      </c>
      <c r="B39" s="182" t="s">
        <v>174</v>
      </c>
      <c r="C39" s="69">
        <f>SUM(D39:E39)</f>
        <v>549000000</v>
      </c>
      <c r="D39" s="69"/>
      <c r="E39" s="69">
        <v>549000000</v>
      </c>
      <c r="F39" s="69">
        <f t="shared" si="4"/>
        <v>1124666315</v>
      </c>
      <c r="G39" s="69"/>
      <c r="H39" s="69">
        <v>1109666315</v>
      </c>
      <c r="I39" s="69"/>
      <c r="J39" s="69"/>
      <c r="K39" s="69">
        <v>15000000</v>
      </c>
      <c r="L39" s="69"/>
      <c r="M39" s="69">
        <v>15000000</v>
      </c>
      <c r="N39" s="69"/>
      <c r="O39" s="72">
        <f t="shared" si="2"/>
        <v>204.85725227686703</v>
      </c>
      <c r="P39" s="72"/>
      <c r="Q39" s="72">
        <f t="shared" si="3"/>
        <v>202.12501183970858</v>
      </c>
    </row>
    <row r="40" spans="1:17" s="59" customFormat="1" ht="15.6">
      <c r="A40" s="103">
        <v>26</v>
      </c>
      <c r="B40" s="182" t="s">
        <v>172</v>
      </c>
      <c r="C40" s="69">
        <f>SUM(D40:E40)</f>
        <v>532000000</v>
      </c>
      <c r="D40" s="69"/>
      <c r="E40" s="69">
        <v>532000000</v>
      </c>
      <c r="F40" s="69">
        <f t="shared" si="4"/>
        <v>10387567847</v>
      </c>
      <c r="G40" s="69"/>
      <c r="H40" s="69">
        <v>10387567847</v>
      </c>
      <c r="I40" s="69"/>
      <c r="J40" s="69"/>
      <c r="K40" s="69">
        <v>0</v>
      </c>
      <c r="L40" s="69"/>
      <c r="M40" s="69"/>
      <c r="N40" s="69"/>
      <c r="O40" s="72">
        <f t="shared" si="2"/>
        <v>1952.5503471804514</v>
      </c>
      <c r="P40" s="72"/>
      <c r="Q40" s="72">
        <f t="shared" si="3"/>
        <v>1952.5503471804514</v>
      </c>
    </row>
    <row r="41" spans="1:17" s="59" customFormat="1" ht="15.6">
      <c r="A41" s="103">
        <v>27</v>
      </c>
      <c r="B41" s="182" t="s">
        <v>233</v>
      </c>
      <c r="C41" s="69">
        <f t="shared" ref="C41:C56" si="6">SUM(D41:E41)</f>
        <v>579000000</v>
      </c>
      <c r="D41" s="69"/>
      <c r="E41" s="69">
        <v>579000000</v>
      </c>
      <c r="F41" s="69">
        <f t="shared" si="4"/>
        <v>817966587</v>
      </c>
      <c r="G41" s="69"/>
      <c r="H41" s="69">
        <v>763767587</v>
      </c>
      <c r="I41" s="69"/>
      <c r="J41" s="69"/>
      <c r="K41" s="69">
        <v>54199000</v>
      </c>
      <c r="L41" s="69"/>
      <c r="M41" s="69">
        <v>54199000</v>
      </c>
      <c r="N41" s="69"/>
      <c r="O41" s="72">
        <f t="shared" si="2"/>
        <v>141.27229481865285</v>
      </c>
      <c r="P41" s="72"/>
      <c r="Q41" s="72">
        <f t="shared" si="3"/>
        <v>131.91150034542315</v>
      </c>
    </row>
    <row r="42" spans="1:17" s="59" customFormat="1" ht="15.6">
      <c r="A42" s="103">
        <v>28</v>
      </c>
      <c r="B42" s="182" t="s">
        <v>234</v>
      </c>
      <c r="C42" s="69">
        <f t="shared" si="6"/>
        <v>5670000000</v>
      </c>
      <c r="D42" s="69"/>
      <c r="E42" s="69">
        <v>5670000000</v>
      </c>
      <c r="F42" s="69">
        <f t="shared" si="4"/>
        <v>782306816</v>
      </c>
      <c r="G42" s="69"/>
      <c r="H42" s="69">
        <v>782306816</v>
      </c>
      <c r="I42" s="69"/>
      <c r="J42" s="69"/>
      <c r="K42" s="69">
        <v>0</v>
      </c>
      <c r="L42" s="69"/>
      <c r="M42" s="69"/>
      <c r="N42" s="69"/>
      <c r="O42" s="72">
        <f t="shared" si="2"/>
        <v>13.797298342151675</v>
      </c>
      <c r="P42" s="72"/>
      <c r="Q42" s="72">
        <f t="shared" si="3"/>
        <v>13.797298342151675</v>
      </c>
    </row>
    <row r="43" spans="1:17" s="59" customFormat="1" ht="15.6">
      <c r="A43" s="103">
        <v>29</v>
      </c>
      <c r="B43" s="182" t="s">
        <v>235</v>
      </c>
      <c r="C43" s="69">
        <f t="shared" si="6"/>
        <v>7894000000</v>
      </c>
      <c r="D43" s="69"/>
      <c r="E43" s="69">
        <v>7894000000</v>
      </c>
      <c r="F43" s="69">
        <f t="shared" si="4"/>
        <v>834348503</v>
      </c>
      <c r="G43" s="69"/>
      <c r="H43" s="69">
        <v>799348503</v>
      </c>
      <c r="I43" s="69"/>
      <c r="J43" s="69"/>
      <c r="K43" s="69">
        <v>35000000</v>
      </c>
      <c r="L43" s="69"/>
      <c r="M43" s="69">
        <v>35000000</v>
      </c>
      <c r="N43" s="69"/>
      <c r="O43" s="72">
        <f t="shared" si="2"/>
        <v>10.569400848745882</v>
      </c>
      <c r="P43" s="72"/>
      <c r="Q43" s="72">
        <f t="shared" si="3"/>
        <v>10.126026133772486</v>
      </c>
    </row>
    <row r="44" spans="1:17" s="59" customFormat="1" ht="15.6">
      <c r="A44" s="103">
        <v>30</v>
      </c>
      <c r="B44" s="182" t="s">
        <v>274</v>
      </c>
      <c r="C44" s="69">
        <v>197628800</v>
      </c>
      <c r="D44" s="69"/>
      <c r="E44" s="69">
        <v>918000000</v>
      </c>
      <c r="F44" s="69">
        <f>G44+H44+I44+J44+K44+N44</f>
        <v>7584444318</v>
      </c>
      <c r="G44" s="69"/>
      <c r="H44" s="69">
        <v>7451941318</v>
      </c>
      <c r="I44" s="69"/>
      <c r="J44" s="69"/>
      <c r="K44" s="69">
        <v>132503000</v>
      </c>
      <c r="L44" s="69"/>
      <c r="M44" s="69">
        <v>132503000</v>
      </c>
      <c r="N44" s="69"/>
      <c r="O44" s="72">
        <f>F44/C44*100</f>
        <v>3837.7221933240498</v>
      </c>
      <c r="P44" s="72"/>
      <c r="Q44" s="72">
        <f>H44/E44*100</f>
        <v>811.75831350762519</v>
      </c>
    </row>
    <row r="45" spans="1:17" s="59" customFormat="1" ht="15.6">
      <c r="A45" s="103">
        <v>30</v>
      </c>
      <c r="B45" s="182" t="s">
        <v>236</v>
      </c>
      <c r="C45" s="69">
        <f t="shared" si="6"/>
        <v>918000000</v>
      </c>
      <c r="D45" s="69"/>
      <c r="E45" s="69">
        <v>918000000</v>
      </c>
      <c r="F45" s="69">
        <f t="shared" si="4"/>
        <v>9507509914</v>
      </c>
      <c r="G45" s="69"/>
      <c r="H45" s="69">
        <v>9477509914</v>
      </c>
      <c r="I45" s="69"/>
      <c r="J45" s="69"/>
      <c r="K45" s="69">
        <v>30000000</v>
      </c>
      <c r="L45" s="69"/>
      <c r="M45" s="69">
        <v>30000000</v>
      </c>
      <c r="N45" s="69"/>
      <c r="O45" s="72">
        <f t="shared" si="2"/>
        <v>1035.6764612200436</v>
      </c>
      <c r="P45" s="72"/>
      <c r="Q45" s="72">
        <f t="shared" si="3"/>
        <v>1032.4084873638344</v>
      </c>
    </row>
    <row r="46" spans="1:17" s="59" customFormat="1" ht="15.6">
      <c r="A46" s="103">
        <v>31</v>
      </c>
      <c r="B46" s="182" t="s">
        <v>178</v>
      </c>
      <c r="C46" s="69">
        <f t="shared" si="6"/>
        <v>502000000</v>
      </c>
      <c r="D46" s="69"/>
      <c r="E46" s="69">
        <v>502000000</v>
      </c>
      <c r="F46" s="69">
        <f t="shared" si="4"/>
        <v>326684620</v>
      </c>
      <c r="G46" s="69"/>
      <c r="H46" s="69">
        <v>296684620</v>
      </c>
      <c r="I46" s="69"/>
      <c r="J46" s="69"/>
      <c r="K46" s="69">
        <v>30000000</v>
      </c>
      <c r="L46" s="69"/>
      <c r="M46" s="69">
        <v>30000000</v>
      </c>
      <c r="N46" s="69"/>
      <c r="O46" s="72">
        <f t="shared" si="2"/>
        <v>65.07661752988048</v>
      </c>
      <c r="P46" s="72"/>
      <c r="Q46" s="72">
        <f t="shared" si="3"/>
        <v>59.100521912350601</v>
      </c>
    </row>
    <row r="47" spans="1:17" s="59" customFormat="1" ht="15.6">
      <c r="A47" s="103">
        <v>32</v>
      </c>
      <c r="B47" s="182" t="s">
        <v>237</v>
      </c>
      <c r="C47" s="69">
        <f t="shared" si="6"/>
        <v>568000000</v>
      </c>
      <c r="D47" s="69"/>
      <c r="E47" s="69">
        <v>568000000</v>
      </c>
      <c r="F47" s="69">
        <f t="shared" si="4"/>
        <v>1175597132</v>
      </c>
      <c r="G47" s="69"/>
      <c r="H47" s="69">
        <v>1115597132</v>
      </c>
      <c r="I47" s="69"/>
      <c r="J47" s="69"/>
      <c r="K47" s="69">
        <v>60000000</v>
      </c>
      <c r="L47" s="69"/>
      <c r="M47" s="69">
        <v>60000000</v>
      </c>
      <c r="N47" s="69"/>
      <c r="O47" s="72">
        <f t="shared" si="2"/>
        <v>206.97132605633803</v>
      </c>
      <c r="P47" s="72"/>
      <c r="Q47" s="72">
        <f t="shared" si="3"/>
        <v>196.40794577464789</v>
      </c>
    </row>
    <row r="48" spans="1:17" s="59" customFormat="1" ht="15.6">
      <c r="A48" s="103">
        <v>33</v>
      </c>
      <c r="B48" s="182" t="s">
        <v>179</v>
      </c>
      <c r="C48" s="69">
        <f t="shared" si="6"/>
        <v>592000000</v>
      </c>
      <c r="D48" s="69"/>
      <c r="E48" s="69">
        <v>592000000</v>
      </c>
      <c r="F48" s="69">
        <f t="shared" si="4"/>
        <v>669533188</v>
      </c>
      <c r="G48" s="69"/>
      <c r="H48" s="69">
        <v>639533188</v>
      </c>
      <c r="I48" s="69"/>
      <c r="J48" s="69"/>
      <c r="K48" s="69">
        <v>30000000</v>
      </c>
      <c r="L48" s="69"/>
      <c r="M48" s="69">
        <v>30000000</v>
      </c>
      <c r="N48" s="69"/>
      <c r="O48" s="72">
        <f t="shared" si="2"/>
        <v>113.09682229729729</v>
      </c>
      <c r="P48" s="72"/>
      <c r="Q48" s="72">
        <f t="shared" si="3"/>
        <v>108.02925472972973</v>
      </c>
    </row>
    <row r="49" spans="1:17" s="59" customFormat="1" ht="15.6">
      <c r="A49" s="103">
        <v>34</v>
      </c>
      <c r="B49" s="182" t="s">
        <v>180</v>
      </c>
      <c r="C49" s="69">
        <f t="shared" si="6"/>
        <v>274000000</v>
      </c>
      <c r="D49" s="69"/>
      <c r="E49" s="69">
        <v>274000000</v>
      </c>
      <c r="F49" s="69">
        <f t="shared" si="4"/>
        <v>791748124</v>
      </c>
      <c r="G49" s="69"/>
      <c r="H49" s="69">
        <v>791748124</v>
      </c>
      <c r="I49" s="69"/>
      <c r="J49" s="69"/>
      <c r="K49" s="69">
        <v>0</v>
      </c>
      <c r="L49" s="69"/>
      <c r="M49" s="69"/>
      <c r="N49" s="69"/>
      <c r="O49" s="72">
        <f t="shared" si="2"/>
        <v>288.9591693430657</v>
      </c>
      <c r="P49" s="72"/>
      <c r="Q49" s="72">
        <f t="shared" si="3"/>
        <v>288.9591693430657</v>
      </c>
    </row>
    <row r="50" spans="1:17" s="59" customFormat="1" ht="15.6">
      <c r="A50" s="103">
        <v>35</v>
      </c>
      <c r="B50" s="182" t="s">
        <v>181</v>
      </c>
      <c r="C50" s="69">
        <f t="shared" si="6"/>
        <v>200000000</v>
      </c>
      <c r="D50" s="69"/>
      <c r="E50" s="69">
        <v>200000000</v>
      </c>
      <c r="F50" s="69">
        <f t="shared" si="4"/>
        <v>934410267</v>
      </c>
      <c r="G50" s="69"/>
      <c r="H50" s="69">
        <v>934410267</v>
      </c>
      <c r="I50" s="69"/>
      <c r="J50" s="69"/>
      <c r="K50" s="69">
        <v>0</v>
      </c>
      <c r="L50" s="69"/>
      <c r="M50" s="69"/>
      <c r="N50" s="69"/>
      <c r="O50" s="72">
        <f t="shared" si="2"/>
        <v>467.20513349999999</v>
      </c>
      <c r="P50" s="72"/>
      <c r="Q50" s="72">
        <f t="shared" si="3"/>
        <v>467.20513349999999</v>
      </c>
    </row>
    <row r="51" spans="1:17" s="59" customFormat="1" ht="15.6">
      <c r="A51" s="103">
        <v>36</v>
      </c>
      <c r="B51" s="182" t="s">
        <v>238</v>
      </c>
      <c r="C51" s="69">
        <f t="shared" si="6"/>
        <v>100000000</v>
      </c>
      <c r="D51" s="69"/>
      <c r="E51" s="69">
        <v>100000000</v>
      </c>
      <c r="F51" s="69">
        <f t="shared" si="4"/>
        <v>308930118</v>
      </c>
      <c r="G51" s="69"/>
      <c r="H51" s="69">
        <v>308930118</v>
      </c>
      <c r="I51" s="69"/>
      <c r="J51" s="69"/>
      <c r="K51" s="69">
        <v>0</v>
      </c>
      <c r="L51" s="69"/>
      <c r="M51" s="69"/>
      <c r="N51" s="69"/>
      <c r="O51" s="72">
        <f t="shared" si="2"/>
        <v>308.93011799999999</v>
      </c>
      <c r="P51" s="72"/>
      <c r="Q51" s="72">
        <f t="shared" si="3"/>
        <v>308.93011799999999</v>
      </c>
    </row>
    <row r="52" spans="1:17" s="59" customFormat="1" ht="15.6">
      <c r="A52" s="103">
        <v>37</v>
      </c>
      <c r="B52" s="182" t="s">
        <v>239</v>
      </c>
      <c r="C52" s="69">
        <f t="shared" si="6"/>
        <v>90000000</v>
      </c>
      <c r="D52" s="69"/>
      <c r="E52" s="69">
        <v>90000000</v>
      </c>
      <c r="F52" s="69">
        <f t="shared" si="4"/>
        <v>222133070</v>
      </c>
      <c r="G52" s="69"/>
      <c r="H52" s="69">
        <v>222133070</v>
      </c>
      <c r="I52" s="69"/>
      <c r="J52" s="69"/>
      <c r="K52" s="69">
        <v>0</v>
      </c>
      <c r="L52" s="69"/>
      <c r="M52" s="69"/>
      <c r="N52" s="69"/>
      <c r="O52" s="72">
        <f t="shared" si="2"/>
        <v>246.81452222222222</v>
      </c>
      <c r="P52" s="72"/>
      <c r="Q52" s="72">
        <f t="shared" si="3"/>
        <v>246.81452222222222</v>
      </c>
    </row>
    <row r="53" spans="1:17" s="59" customFormat="1" ht="15.6">
      <c r="A53" s="103">
        <v>38</v>
      </c>
      <c r="B53" s="182" t="s">
        <v>240</v>
      </c>
      <c r="C53" s="69">
        <f t="shared" si="6"/>
        <v>81000000</v>
      </c>
      <c r="D53" s="69"/>
      <c r="E53" s="69">
        <v>81000000</v>
      </c>
      <c r="F53" s="69">
        <f t="shared" si="4"/>
        <v>109724000</v>
      </c>
      <c r="G53" s="69"/>
      <c r="H53" s="69">
        <v>109724000</v>
      </c>
      <c r="I53" s="69"/>
      <c r="J53" s="69"/>
      <c r="K53" s="69">
        <v>0</v>
      </c>
      <c r="L53" s="69"/>
      <c r="M53" s="69"/>
      <c r="N53" s="69"/>
      <c r="O53" s="72">
        <f t="shared" si="2"/>
        <v>135.46172839506173</v>
      </c>
      <c r="P53" s="72"/>
      <c r="Q53" s="72">
        <f t="shared" si="3"/>
        <v>135.46172839506173</v>
      </c>
    </row>
    <row r="54" spans="1:17" s="59" customFormat="1" ht="15.6">
      <c r="A54" s="103">
        <v>39</v>
      </c>
      <c r="B54" s="182" t="s">
        <v>241</v>
      </c>
      <c r="C54" s="69">
        <f t="shared" si="6"/>
        <v>100000000</v>
      </c>
      <c r="D54" s="69"/>
      <c r="E54" s="69">
        <v>100000000</v>
      </c>
      <c r="F54" s="69">
        <f t="shared" si="4"/>
        <v>84654000</v>
      </c>
      <c r="G54" s="69"/>
      <c r="H54" s="69">
        <v>84654000</v>
      </c>
      <c r="I54" s="69"/>
      <c r="J54" s="69"/>
      <c r="K54" s="69">
        <v>0</v>
      </c>
      <c r="L54" s="69"/>
      <c r="M54" s="69"/>
      <c r="N54" s="69"/>
      <c r="O54" s="72">
        <f t="shared" si="2"/>
        <v>84.653999999999996</v>
      </c>
      <c r="P54" s="72"/>
      <c r="Q54" s="72">
        <f t="shared" si="3"/>
        <v>84.653999999999996</v>
      </c>
    </row>
    <row r="55" spans="1:17" s="59" customFormat="1" ht="15.6">
      <c r="A55" s="103">
        <v>40</v>
      </c>
      <c r="B55" s="182" t="s">
        <v>245</v>
      </c>
      <c r="C55" s="69">
        <f t="shared" si="6"/>
        <v>745000000</v>
      </c>
      <c r="D55" s="69"/>
      <c r="E55" s="69">
        <v>745000000</v>
      </c>
      <c r="F55" s="69">
        <f t="shared" si="4"/>
        <v>87384000</v>
      </c>
      <c r="G55" s="69"/>
      <c r="H55" s="69">
        <v>87384000</v>
      </c>
      <c r="I55" s="69"/>
      <c r="J55" s="69"/>
      <c r="K55" s="69">
        <v>0</v>
      </c>
      <c r="L55" s="69"/>
      <c r="M55" s="69"/>
      <c r="N55" s="69"/>
      <c r="O55" s="72">
        <f t="shared" si="2"/>
        <v>11.729395973154363</v>
      </c>
      <c r="P55" s="72"/>
      <c r="Q55" s="72">
        <f t="shared" si="3"/>
        <v>11.729395973154363</v>
      </c>
    </row>
    <row r="56" spans="1:17" s="59" customFormat="1" ht="31.2">
      <c r="A56" s="103">
        <v>41</v>
      </c>
      <c r="B56" s="182" t="s">
        <v>242</v>
      </c>
      <c r="C56" s="69">
        <f t="shared" si="6"/>
        <v>1724000000</v>
      </c>
      <c r="D56" s="69"/>
      <c r="E56" s="69">
        <v>1724000000</v>
      </c>
      <c r="F56" s="69">
        <f t="shared" si="4"/>
        <v>105634000</v>
      </c>
      <c r="G56" s="69"/>
      <c r="H56" s="69">
        <v>55634000</v>
      </c>
      <c r="I56" s="69"/>
      <c r="J56" s="69"/>
      <c r="K56" s="69">
        <v>50000000</v>
      </c>
      <c r="L56" s="69"/>
      <c r="M56" s="69">
        <v>50000000</v>
      </c>
      <c r="N56" s="69"/>
      <c r="O56" s="72">
        <f t="shared" si="2"/>
        <v>6.1272621809744781</v>
      </c>
      <c r="P56" s="72"/>
      <c r="Q56" s="72">
        <f t="shared" si="3"/>
        <v>3.2270301624129929</v>
      </c>
    </row>
    <row r="57" spans="1:17" s="59" customFormat="1" ht="15.6">
      <c r="A57" s="103">
        <v>42</v>
      </c>
      <c r="B57" s="182" t="s">
        <v>212</v>
      </c>
      <c r="C57" s="69">
        <f t="shared" ref="C57:C62" si="7">SUM(D57:E57)</f>
        <v>1060000000</v>
      </c>
      <c r="D57" s="69"/>
      <c r="E57" s="69">
        <v>1060000000</v>
      </c>
      <c r="F57" s="69">
        <f>G57+H57+I57+J57+K57+N57</f>
        <v>920248483</v>
      </c>
      <c r="G57" s="69"/>
      <c r="H57" s="69">
        <v>920248483</v>
      </c>
      <c r="I57" s="69"/>
      <c r="J57" s="69"/>
      <c r="K57" s="69">
        <v>0</v>
      </c>
      <c r="L57" s="69"/>
      <c r="M57" s="69"/>
      <c r="N57" s="69"/>
      <c r="O57" s="72">
        <f>F57/C57*100</f>
        <v>86.815894622641508</v>
      </c>
      <c r="P57" s="72"/>
      <c r="Q57" s="72">
        <f t="shared" si="3"/>
        <v>86.815894622641508</v>
      </c>
    </row>
    <row r="58" spans="1:17" s="59" customFormat="1" ht="15.6">
      <c r="A58" s="103">
        <v>43</v>
      </c>
      <c r="B58" s="182" t="s">
        <v>211</v>
      </c>
      <c r="C58" s="69">
        <f t="shared" si="7"/>
        <v>567000000</v>
      </c>
      <c r="D58" s="69"/>
      <c r="E58" s="69">
        <v>567000000</v>
      </c>
      <c r="F58" s="69">
        <f>G58+H58+I58+J58+K58+N58</f>
        <v>2465992882</v>
      </c>
      <c r="G58" s="69"/>
      <c r="H58" s="69">
        <v>2465992882</v>
      </c>
      <c r="I58" s="69"/>
      <c r="J58" s="106"/>
      <c r="K58" s="69">
        <v>0</v>
      </c>
      <c r="L58" s="69"/>
      <c r="M58" s="106"/>
      <c r="N58" s="69"/>
      <c r="O58" s="72">
        <f>F58/C58*100</f>
        <v>434.91937954144618</v>
      </c>
      <c r="P58" s="72"/>
      <c r="Q58" s="72">
        <f t="shared" si="3"/>
        <v>434.91937954144618</v>
      </c>
    </row>
    <row r="59" spans="1:17" s="59" customFormat="1" ht="15.6">
      <c r="A59" s="103">
        <v>44</v>
      </c>
      <c r="B59" s="182" t="s">
        <v>182</v>
      </c>
      <c r="C59" s="69">
        <f t="shared" si="7"/>
        <v>280000000</v>
      </c>
      <c r="D59" s="69"/>
      <c r="E59" s="69">
        <v>280000000</v>
      </c>
      <c r="F59" s="69">
        <f>G59+H59+I59+J59+K59+N59</f>
        <v>1346272253</v>
      </c>
      <c r="G59" s="69"/>
      <c r="H59" s="69">
        <v>1346272253</v>
      </c>
      <c r="I59" s="69"/>
      <c r="J59" s="106"/>
      <c r="K59" s="69">
        <v>0</v>
      </c>
      <c r="L59" s="69"/>
      <c r="M59" s="106"/>
      <c r="N59" s="69"/>
      <c r="O59" s="72">
        <f>F59/C59*100</f>
        <v>480.81151892857139</v>
      </c>
      <c r="P59" s="72"/>
      <c r="Q59" s="72">
        <f t="shared" si="3"/>
        <v>480.81151892857139</v>
      </c>
    </row>
    <row r="60" spans="1:17" s="59" customFormat="1" ht="19.5" customHeight="1">
      <c r="A60" s="103">
        <v>45</v>
      </c>
      <c r="B60" s="185" t="s">
        <v>243</v>
      </c>
      <c r="C60" s="69">
        <f t="shared" si="7"/>
        <v>2700000000</v>
      </c>
      <c r="D60" s="69"/>
      <c r="E60" s="69">
        <v>2700000000</v>
      </c>
      <c r="F60" s="69">
        <f>G60+H60+I60+J60+K60+N60</f>
        <v>748999767</v>
      </c>
      <c r="G60" s="69"/>
      <c r="H60" s="69">
        <v>748999767</v>
      </c>
      <c r="I60" s="69"/>
      <c r="J60" s="106"/>
      <c r="K60" s="69">
        <v>0</v>
      </c>
      <c r="L60" s="69"/>
      <c r="M60" s="106"/>
      <c r="N60" s="69"/>
      <c r="O60" s="72">
        <f>F60/C60*100</f>
        <v>27.740732111111111</v>
      </c>
      <c r="P60" s="72"/>
      <c r="Q60" s="72">
        <f t="shared" si="3"/>
        <v>27.740732111111111</v>
      </c>
    </row>
    <row r="61" spans="1:17" s="62" customFormat="1" ht="31.2">
      <c r="A61" s="107" t="s">
        <v>27</v>
      </c>
      <c r="B61" s="108" t="s">
        <v>183</v>
      </c>
      <c r="C61" s="66">
        <f t="shared" si="7"/>
        <v>0</v>
      </c>
      <c r="D61" s="66"/>
      <c r="E61" s="66"/>
      <c r="F61" s="66">
        <f t="shared" ref="F61:F66" si="8">G61+H61+I61+J61+K61+N61</f>
        <v>0</v>
      </c>
      <c r="G61" s="66"/>
      <c r="H61" s="66"/>
      <c r="I61" s="66"/>
      <c r="J61" s="77"/>
      <c r="K61" s="69"/>
      <c r="L61" s="66"/>
      <c r="M61" s="77"/>
      <c r="N61" s="66"/>
      <c r="O61" s="61"/>
      <c r="P61" s="61"/>
      <c r="Q61" s="72"/>
    </row>
    <row r="62" spans="1:17" s="62" customFormat="1" ht="31.2">
      <c r="A62" s="109" t="s">
        <v>31</v>
      </c>
      <c r="B62" s="78" t="s">
        <v>184</v>
      </c>
      <c r="C62" s="66">
        <f t="shared" si="7"/>
        <v>0</v>
      </c>
      <c r="D62" s="77"/>
      <c r="E62" s="77"/>
      <c r="F62" s="66">
        <f t="shared" si="8"/>
        <v>0</v>
      </c>
      <c r="G62" s="66"/>
      <c r="H62" s="66"/>
      <c r="I62" s="66"/>
      <c r="J62" s="77"/>
      <c r="K62" s="69"/>
      <c r="L62" s="66"/>
      <c r="M62" s="77"/>
      <c r="N62" s="66"/>
      <c r="O62" s="61"/>
      <c r="P62" s="61"/>
      <c r="Q62" s="72"/>
    </row>
    <row r="63" spans="1:17" s="62" customFormat="1" ht="15.6">
      <c r="A63" s="109" t="s">
        <v>59</v>
      </c>
      <c r="B63" s="78" t="s">
        <v>185</v>
      </c>
      <c r="C63" s="66">
        <v>3107000000</v>
      </c>
      <c r="D63" s="77"/>
      <c r="E63" s="77"/>
      <c r="F63" s="66">
        <f t="shared" si="8"/>
        <v>0</v>
      </c>
      <c r="G63" s="66"/>
      <c r="H63" s="66"/>
      <c r="I63" s="66"/>
      <c r="J63" s="77"/>
      <c r="K63" s="69"/>
      <c r="L63" s="66"/>
      <c r="M63" s="77"/>
      <c r="N63" s="66"/>
      <c r="O63" s="61">
        <f t="shared" si="2"/>
        <v>0</v>
      </c>
      <c r="P63" s="61"/>
      <c r="Q63" s="72"/>
    </row>
    <row r="64" spans="1:17" s="62" customFormat="1" ht="31.2">
      <c r="A64" s="109" t="s">
        <v>74</v>
      </c>
      <c r="B64" s="78" t="s">
        <v>73</v>
      </c>
      <c r="C64" s="66">
        <v>0</v>
      </c>
      <c r="D64" s="77"/>
      <c r="E64" s="77"/>
      <c r="F64" s="66">
        <f t="shared" si="8"/>
        <v>0</v>
      </c>
      <c r="G64" s="66"/>
      <c r="H64" s="66"/>
      <c r="I64" s="66"/>
      <c r="J64" s="77"/>
      <c r="K64" s="69"/>
      <c r="L64" s="66"/>
      <c r="M64" s="77"/>
      <c r="N64" s="66"/>
      <c r="O64" s="61"/>
      <c r="P64" s="66"/>
      <c r="Q64" s="72"/>
    </row>
    <row r="65" spans="1:17" s="62" customFormat="1" ht="31.2">
      <c r="A65" s="109" t="s">
        <v>162</v>
      </c>
      <c r="B65" s="78" t="s">
        <v>186</v>
      </c>
      <c r="C65" s="66">
        <f>SUM(D65:E65)</f>
        <v>0</v>
      </c>
      <c r="D65" s="77"/>
      <c r="E65" s="77"/>
      <c r="F65" s="66">
        <f>G65+H65+I65+J65+K65+N65</f>
        <v>0</v>
      </c>
      <c r="G65" s="66"/>
      <c r="H65" s="66">
        <f>'[1]BS 52'!D9</f>
        <v>0</v>
      </c>
      <c r="I65" s="66"/>
      <c r="J65" s="77"/>
      <c r="K65" s="66">
        <f>SUM(L65:M65)</f>
        <v>0</v>
      </c>
      <c r="L65" s="66"/>
      <c r="M65" s="77"/>
      <c r="N65" s="66"/>
      <c r="O65" s="61"/>
      <c r="P65" s="66"/>
      <c r="Q65" s="61"/>
    </row>
    <row r="66" spans="1:17" s="62" customFormat="1" ht="31.2">
      <c r="A66" s="109" t="s">
        <v>187</v>
      </c>
      <c r="B66" s="78" t="s">
        <v>72</v>
      </c>
      <c r="C66" s="66">
        <f>SUM(D66:E66)</f>
        <v>0</v>
      </c>
      <c r="D66" s="77"/>
      <c r="E66" s="77"/>
      <c r="F66" s="66">
        <f t="shared" si="8"/>
        <v>0</v>
      </c>
      <c r="G66" s="66"/>
      <c r="H66" s="66"/>
      <c r="I66" s="66"/>
      <c r="J66" s="77"/>
      <c r="K66" s="77"/>
      <c r="L66" s="66"/>
      <c r="M66" s="77"/>
      <c r="N66" s="66">
        <f>'[1]BS 53'!G37</f>
        <v>0</v>
      </c>
      <c r="O66" s="66"/>
      <c r="P66" s="66"/>
      <c r="Q66" s="66"/>
    </row>
    <row r="67" spans="1:17" s="62" customFormat="1" ht="16.2" thickBot="1">
      <c r="A67" s="140" t="s">
        <v>224</v>
      </c>
      <c r="B67" s="141" t="s">
        <v>82</v>
      </c>
      <c r="C67" s="81">
        <f>SUM(D67:E67)</f>
        <v>0</v>
      </c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</row>
  </sheetData>
  <mergeCells count="24">
    <mergeCell ref="G7:G8"/>
    <mergeCell ref="K7:M7"/>
    <mergeCell ref="N7:N8"/>
    <mergeCell ref="H7:H8"/>
    <mergeCell ref="A4:Q4"/>
    <mergeCell ref="A6:A8"/>
    <mergeCell ref="B6:B8"/>
    <mergeCell ref="P7:P8"/>
    <mergeCell ref="A1:B1"/>
    <mergeCell ref="Q7:Q8"/>
    <mergeCell ref="K5:Q5"/>
    <mergeCell ref="F5:G5"/>
    <mergeCell ref="I7:I8"/>
    <mergeCell ref="J7:J8"/>
    <mergeCell ref="F6:N6"/>
    <mergeCell ref="O6:Q6"/>
    <mergeCell ref="A3:Q3"/>
    <mergeCell ref="M1:Q1"/>
    <mergeCell ref="O7:O8"/>
    <mergeCell ref="C6:E6"/>
    <mergeCell ref="C7:C8"/>
    <mergeCell ref="D7:D8"/>
    <mergeCell ref="E7:E8"/>
    <mergeCell ref="F7:F8"/>
  </mergeCells>
  <pageMargins left="0.19685039370078741" right="0.19685039370078741" top="0.43307086614173229" bottom="0.19685039370078741" header="0.19685039370078741" footer="0.19685039370078741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6"/>
  <sheetViews>
    <sheetView topLeftCell="A3" workbookViewId="0">
      <selection activeCell="C6" sqref="A6:XFD16"/>
    </sheetView>
  </sheetViews>
  <sheetFormatPr defaultColWidth="9.109375" defaultRowHeight="13.8"/>
  <cols>
    <col min="1" max="1" width="7.21875" style="1" customWidth="1"/>
    <col min="2" max="2" width="19.88671875" style="1" bestFit="1" customWidth="1"/>
    <col min="3" max="3" width="12.33203125" style="1" customWidth="1"/>
    <col min="4" max="4" width="12.5546875" style="1" customWidth="1"/>
    <col min="5" max="5" width="6.5546875" style="1" customWidth="1"/>
    <col min="6" max="6" width="6.88671875" style="1" customWidth="1"/>
    <col min="7" max="7" width="6.21875" style="1" customWidth="1"/>
    <col min="8" max="8" width="5.88671875" style="1" customWidth="1"/>
    <col min="9" max="9" width="12.44140625" style="1" customWidth="1"/>
    <col min="10" max="10" width="12.6640625" style="1" customWidth="1"/>
    <col min="11" max="11" width="12.109375" style="1" customWidth="1"/>
    <col min="12" max="12" width="6.77734375" style="1" customWidth="1"/>
    <col min="13" max="13" width="12.77734375" style="1" customWidth="1"/>
    <col min="14" max="14" width="10.5546875" style="1" customWidth="1"/>
    <col min="15" max="15" width="6" style="1" customWidth="1"/>
    <col min="16" max="16" width="7" style="1" customWidth="1"/>
    <col min="17" max="20" width="5.33203125" style="1" customWidth="1"/>
    <col min="21" max="16384" width="9.109375" style="1"/>
  </cols>
  <sheetData>
    <row r="1" spans="1:23" ht="15" customHeight="1">
      <c r="A1" s="216" t="s">
        <v>81</v>
      </c>
      <c r="B1" s="216"/>
      <c r="P1" s="216" t="s">
        <v>75</v>
      </c>
      <c r="Q1" s="216"/>
      <c r="R1" s="216"/>
      <c r="S1" s="216"/>
      <c r="T1" s="216"/>
    </row>
    <row r="2" spans="1:23" ht="15.6">
      <c r="A2" s="11"/>
    </row>
    <row r="3" spans="1:23">
      <c r="A3" s="204" t="s">
        <v>276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3">
      <c r="A4" s="205" t="str">
        <f>'96'!A4:E4</f>
        <v>(Kèm theo Quyết định số 1331/QĐ-UBND ngày 04/7/2024 của UBND huyện Mộc Hóa)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3" ht="16.2" thickBo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52"/>
      <c r="Q5" s="230" t="s">
        <v>83</v>
      </c>
      <c r="R5" s="230"/>
      <c r="S5" s="230"/>
      <c r="T5" s="230"/>
      <c r="U5" s="47"/>
      <c r="V5" s="47"/>
      <c r="W5" s="47"/>
    </row>
    <row r="6" spans="1:23" s="111" customFormat="1" ht="19.2" thickBot="1">
      <c r="A6" s="226" t="s">
        <v>133</v>
      </c>
      <c r="B6" s="226" t="s">
        <v>76</v>
      </c>
      <c r="C6" s="229" t="s">
        <v>34</v>
      </c>
      <c r="D6" s="229"/>
      <c r="E6" s="229"/>
      <c r="F6" s="229"/>
      <c r="G6" s="229"/>
      <c r="H6" s="229"/>
      <c r="I6" s="229" t="s">
        <v>4</v>
      </c>
      <c r="J6" s="229"/>
      <c r="K6" s="229"/>
      <c r="L6" s="229"/>
      <c r="M6" s="229"/>
      <c r="N6" s="229"/>
      <c r="O6" s="226" t="s">
        <v>5</v>
      </c>
      <c r="P6" s="226"/>
      <c r="Q6" s="226"/>
      <c r="R6" s="226"/>
      <c r="S6" s="226"/>
      <c r="T6" s="226"/>
    </row>
    <row r="7" spans="1:23" s="111" customFormat="1" thickBot="1">
      <c r="A7" s="226"/>
      <c r="B7" s="226"/>
      <c r="C7" s="226" t="s">
        <v>77</v>
      </c>
      <c r="D7" s="226" t="s">
        <v>78</v>
      </c>
      <c r="E7" s="226" t="s">
        <v>188</v>
      </c>
      <c r="F7" s="226"/>
      <c r="G7" s="226"/>
      <c r="H7" s="226"/>
      <c r="I7" s="226" t="s">
        <v>77</v>
      </c>
      <c r="J7" s="226" t="s">
        <v>78</v>
      </c>
      <c r="K7" s="226" t="s">
        <v>188</v>
      </c>
      <c r="L7" s="226"/>
      <c r="M7" s="226"/>
      <c r="N7" s="226"/>
      <c r="O7" s="226" t="s">
        <v>77</v>
      </c>
      <c r="P7" s="226" t="s">
        <v>78</v>
      </c>
      <c r="Q7" s="226" t="s">
        <v>188</v>
      </c>
      <c r="R7" s="226"/>
      <c r="S7" s="226"/>
      <c r="T7" s="226"/>
    </row>
    <row r="8" spans="1:23" s="111" customFormat="1" ht="110.25" customHeight="1" thickBot="1">
      <c r="A8" s="226"/>
      <c r="B8" s="226"/>
      <c r="C8" s="226"/>
      <c r="D8" s="226"/>
      <c r="E8" s="143" t="s">
        <v>77</v>
      </c>
      <c r="F8" s="143" t="s">
        <v>189</v>
      </c>
      <c r="G8" s="143" t="s">
        <v>190</v>
      </c>
      <c r="H8" s="143" t="s">
        <v>191</v>
      </c>
      <c r="I8" s="226"/>
      <c r="J8" s="226"/>
      <c r="K8" s="143" t="s">
        <v>77</v>
      </c>
      <c r="L8" s="143" t="s">
        <v>189</v>
      </c>
      <c r="M8" s="143" t="s">
        <v>190</v>
      </c>
      <c r="N8" s="143" t="s">
        <v>191</v>
      </c>
      <c r="O8" s="226"/>
      <c r="P8" s="226"/>
      <c r="Q8" s="143" t="s">
        <v>77</v>
      </c>
      <c r="R8" s="143" t="s">
        <v>189</v>
      </c>
      <c r="S8" s="143" t="s">
        <v>190</v>
      </c>
      <c r="T8" s="143" t="s">
        <v>191</v>
      </c>
    </row>
    <row r="9" spans="1:23" s="100" customFormat="1" ht="17.25" customHeight="1">
      <c r="A9" s="112"/>
      <c r="B9" s="112" t="s">
        <v>77</v>
      </c>
      <c r="C9" s="113">
        <f>SUM(C10:C16)</f>
        <v>38785000000</v>
      </c>
      <c r="D9" s="113">
        <f t="shared" ref="D9:S9" si="0">SUM(D10:D16)</f>
        <v>38785000000</v>
      </c>
      <c r="E9" s="113">
        <f t="shared" si="0"/>
        <v>0</v>
      </c>
      <c r="F9" s="113">
        <f t="shared" si="0"/>
        <v>0</v>
      </c>
      <c r="G9" s="113">
        <f t="shared" si="0"/>
        <v>0</v>
      </c>
      <c r="H9" s="113">
        <f t="shared" si="0"/>
        <v>0</v>
      </c>
      <c r="I9" s="113">
        <f t="shared" si="0"/>
        <v>39783970000</v>
      </c>
      <c r="J9" s="113">
        <f t="shared" si="0"/>
        <v>38785000000</v>
      </c>
      <c r="K9" s="113">
        <f t="shared" si="0"/>
        <v>998970000</v>
      </c>
      <c r="L9" s="113">
        <f t="shared" si="0"/>
        <v>0</v>
      </c>
      <c r="M9" s="113">
        <f t="shared" si="0"/>
        <v>806970000</v>
      </c>
      <c r="N9" s="113">
        <f t="shared" si="0"/>
        <v>192000000</v>
      </c>
      <c r="O9" s="113">
        <f>I9/C9*100</f>
        <v>102.5756606935671</v>
      </c>
      <c r="P9" s="113">
        <f t="shared" ref="P9:P16" si="1">(J9/D9)*100</f>
        <v>100</v>
      </c>
      <c r="Q9" s="113"/>
      <c r="R9" s="113">
        <f t="shared" si="0"/>
        <v>0</v>
      </c>
      <c r="S9" s="113">
        <f t="shared" si="0"/>
        <v>0</v>
      </c>
      <c r="T9" s="113"/>
    </row>
    <row r="10" spans="1:23" s="117" customFormat="1" ht="20.25" customHeight="1">
      <c r="A10" s="114">
        <v>1</v>
      </c>
      <c r="B10" s="115" t="s">
        <v>192</v>
      </c>
      <c r="C10" s="116">
        <f>D10+E10</f>
        <v>6440000000</v>
      </c>
      <c r="D10" s="116">
        <v>6440000000</v>
      </c>
      <c r="E10" s="116">
        <f>SUM(F10:H10)</f>
        <v>0</v>
      </c>
      <c r="F10" s="116"/>
      <c r="G10" s="116"/>
      <c r="H10" s="116"/>
      <c r="I10" s="116">
        <f>J10+K10</f>
        <v>6622580000</v>
      </c>
      <c r="J10" s="116">
        <v>6440000000</v>
      </c>
      <c r="K10" s="116">
        <f>SUM(L10:N10)</f>
        <v>182580000</v>
      </c>
      <c r="L10" s="53"/>
      <c r="M10" s="116">
        <f>182580000-N10</f>
        <v>150580000</v>
      </c>
      <c r="N10" s="203">
        <v>32000000</v>
      </c>
      <c r="O10" s="116">
        <f t="shared" ref="O10:O16" si="2">I10/C10*100</f>
        <v>102.83509316770187</v>
      </c>
      <c r="P10" s="116">
        <f t="shared" si="1"/>
        <v>100</v>
      </c>
      <c r="Q10" s="116"/>
      <c r="R10" s="116"/>
      <c r="S10" s="116"/>
      <c r="T10" s="116"/>
    </row>
    <row r="11" spans="1:23" s="117" customFormat="1" ht="20.25" customHeight="1">
      <c r="A11" s="118">
        <v>2</v>
      </c>
      <c r="B11" s="119" t="s">
        <v>193</v>
      </c>
      <c r="C11" s="69">
        <f t="shared" ref="C11:C16" si="3">D11+E11</f>
        <v>6009000000</v>
      </c>
      <c r="D11" s="69">
        <v>6009000000</v>
      </c>
      <c r="E11" s="69">
        <f t="shared" ref="E11:E16" si="4">SUM(F11:H11)</f>
        <v>0</v>
      </c>
      <c r="F11" s="69"/>
      <c r="G11" s="69"/>
      <c r="H11" s="69"/>
      <c r="I11" s="69">
        <f t="shared" ref="I11:I16" si="5">J11+K11</f>
        <v>6186580000</v>
      </c>
      <c r="J11" s="69">
        <v>6009000000</v>
      </c>
      <c r="K11" s="69">
        <f t="shared" ref="K11:K16" si="6">SUM(L11:N11)</f>
        <v>177580000</v>
      </c>
      <c r="L11" s="54"/>
      <c r="M11" s="69">
        <f>177580000-N11</f>
        <v>145580000</v>
      </c>
      <c r="N11" s="69">
        <v>32000000</v>
      </c>
      <c r="O11" s="69">
        <f t="shared" si="2"/>
        <v>102.95523381594276</v>
      </c>
      <c r="P11" s="69">
        <f t="shared" si="1"/>
        <v>100</v>
      </c>
      <c r="Q11" s="69"/>
      <c r="R11" s="69"/>
      <c r="S11" s="69"/>
      <c r="T11" s="69"/>
    </row>
    <row r="12" spans="1:23" s="117" customFormat="1" ht="20.25" customHeight="1">
      <c r="A12" s="118">
        <v>3</v>
      </c>
      <c r="B12" s="119" t="s">
        <v>225</v>
      </c>
      <c r="C12" s="69">
        <f t="shared" si="3"/>
        <v>6779000000</v>
      </c>
      <c r="D12" s="69">
        <v>6779000000</v>
      </c>
      <c r="E12" s="69">
        <f t="shared" si="4"/>
        <v>0</v>
      </c>
      <c r="F12" s="69"/>
      <c r="G12" s="69"/>
      <c r="H12" s="69"/>
      <c r="I12" s="69">
        <f t="shared" si="5"/>
        <v>6888190000</v>
      </c>
      <c r="J12" s="69">
        <v>6779000000</v>
      </c>
      <c r="K12" s="69">
        <f t="shared" si="6"/>
        <v>109190000</v>
      </c>
      <c r="L12" s="54"/>
      <c r="M12" s="69">
        <f>109190000</f>
        <v>109190000</v>
      </c>
      <c r="N12" s="69"/>
      <c r="O12" s="69">
        <f t="shared" si="2"/>
        <v>101.61070954418057</v>
      </c>
      <c r="P12" s="69">
        <f t="shared" si="1"/>
        <v>100</v>
      </c>
      <c r="Q12" s="69"/>
      <c r="R12" s="69"/>
      <c r="S12" s="69"/>
      <c r="T12" s="69"/>
    </row>
    <row r="13" spans="1:23" s="117" customFormat="1" ht="20.25" customHeight="1">
      <c r="A13" s="118">
        <v>4</v>
      </c>
      <c r="B13" s="119" t="s">
        <v>194</v>
      </c>
      <c r="C13" s="69">
        <f t="shared" si="3"/>
        <v>4869000000</v>
      </c>
      <c r="D13" s="69">
        <v>4869000000</v>
      </c>
      <c r="E13" s="69">
        <f t="shared" si="4"/>
        <v>0</v>
      </c>
      <c r="F13" s="69"/>
      <c r="G13" s="69"/>
      <c r="H13" s="69"/>
      <c r="I13" s="69">
        <f t="shared" si="5"/>
        <v>4998440000</v>
      </c>
      <c r="J13" s="69">
        <v>4869000000</v>
      </c>
      <c r="K13" s="69">
        <f t="shared" si="6"/>
        <v>129440000</v>
      </c>
      <c r="L13" s="54"/>
      <c r="M13" s="69">
        <f>129440000-N13</f>
        <v>97440000</v>
      </c>
      <c r="N13" s="69">
        <v>32000000</v>
      </c>
      <c r="O13" s="69">
        <f t="shared" si="2"/>
        <v>102.65845142739782</v>
      </c>
      <c r="P13" s="69">
        <f t="shared" si="1"/>
        <v>100</v>
      </c>
      <c r="Q13" s="69"/>
      <c r="R13" s="69"/>
      <c r="S13" s="69"/>
      <c r="T13" s="69"/>
    </row>
    <row r="14" spans="1:23" s="117" customFormat="1" ht="20.25" customHeight="1">
      <c r="A14" s="118">
        <v>5</v>
      </c>
      <c r="B14" s="120" t="s">
        <v>195</v>
      </c>
      <c r="C14" s="69">
        <f t="shared" si="3"/>
        <v>5068000000</v>
      </c>
      <c r="D14" s="69">
        <v>5068000000</v>
      </c>
      <c r="E14" s="69">
        <f t="shared" si="4"/>
        <v>0</v>
      </c>
      <c r="F14" s="69"/>
      <c r="G14" s="69"/>
      <c r="H14" s="69"/>
      <c r="I14" s="69">
        <f t="shared" si="5"/>
        <v>5204300000</v>
      </c>
      <c r="J14" s="69">
        <v>5068000000</v>
      </c>
      <c r="K14" s="69">
        <f t="shared" si="6"/>
        <v>136300000</v>
      </c>
      <c r="L14" s="54"/>
      <c r="M14" s="69">
        <f>136300000-N14</f>
        <v>104300000</v>
      </c>
      <c r="N14" s="69">
        <v>32000000</v>
      </c>
      <c r="O14" s="69">
        <f t="shared" si="2"/>
        <v>102.68942383583268</v>
      </c>
      <c r="P14" s="69">
        <f t="shared" si="1"/>
        <v>100</v>
      </c>
      <c r="Q14" s="69"/>
      <c r="R14" s="69"/>
      <c r="S14" s="69"/>
      <c r="T14" s="69"/>
    </row>
    <row r="15" spans="1:23" s="117" customFormat="1" ht="20.25" customHeight="1">
      <c r="A15" s="118">
        <v>6</v>
      </c>
      <c r="B15" s="120" t="s">
        <v>196</v>
      </c>
      <c r="C15" s="69">
        <f t="shared" si="3"/>
        <v>4803000000</v>
      </c>
      <c r="D15" s="69">
        <v>4803000000</v>
      </c>
      <c r="E15" s="69">
        <f t="shared" si="4"/>
        <v>0</v>
      </c>
      <c r="F15" s="69"/>
      <c r="G15" s="69"/>
      <c r="H15" s="69"/>
      <c r="I15" s="69">
        <f t="shared" si="5"/>
        <v>4932440000</v>
      </c>
      <c r="J15" s="69">
        <v>4803000000</v>
      </c>
      <c r="K15" s="69">
        <f t="shared" si="6"/>
        <v>129440000</v>
      </c>
      <c r="L15" s="54"/>
      <c r="M15" s="69">
        <f>129440000-N15</f>
        <v>97440000</v>
      </c>
      <c r="N15" s="69">
        <v>32000000</v>
      </c>
      <c r="O15" s="69">
        <f t="shared" si="2"/>
        <v>102.69498230272747</v>
      </c>
      <c r="P15" s="69">
        <f t="shared" si="1"/>
        <v>100</v>
      </c>
      <c r="Q15" s="69"/>
      <c r="R15" s="69"/>
      <c r="S15" s="69"/>
      <c r="T15" s="69"/>
    </row>
    <row r="16" spans="1:23" s="117" customFormat="1" ht="20.25" customHeight="1" thickBot="1">
      <c r="A16" s="121">
        <v>7</v>
      </c>
      <c r="B16" s="122" t="s">
        <v>197</v>
      </c>
      <c r="C16" s="110">
        <f t="shared" si="3"/>
        <v>4817000000</v>
      </c>
      <c r="D16" s="110">
        <v>4817000000</v>
      </c>
      <c r="E16" s="110">
        <f t="shared" si="4"/>
        <v>0</v>
      </c>
      <c r="F16" s="110"/>
      <c r="G16" s="110"/>
      <c r="H16" s="110"/>
      <c r="I16" s="110">
        <f t="shared" si="5"/>
        <v>4951440000</v>
      </c>
      <c r="J16" s="110">
        <v>4817000000</v>
      </c>
      <c r="K16" s="110">
        <f t="shared" si="6"/>
        <v>134440000</v>
      </c>
      <c r="L16" s="55"/>
      <c r="M16" s="110">
        <f>134440000-N16</f>
        <v>102440000</v>
      </c>
      <c r="N16" s="110">
        <v>32000000</v>
      </c>
      <c r="O16" s="110">
        <f t="shared" si="2"/>
        <v>102.79094872327175</v>
      </c>
      <c r="P16" s="110">
        <f t="shared" si="1"/>
        <v>100</v>
      </c>
      <c r="Q16" s="110"/>
      <c r="R16" s="110"/>
      <c r="S16" s="110"/>
      <c r="T16" s="110"/>
    </row>
  </sheetData>
  <mergeCells count="19">
    <mergeCell ref="I7:I8"/>
    <mergeCell ref="J7:J8"/>
    <mergeCell ref="C6:H6"/>
    <mergeCell ref="E7:H7"/>
    <mergeCell ref="A3:T3"/>
    <mergeCell ref="A4:T4"/>
    <mergeCell ref="P1:T1"/>
    <mergeCell ref="A1:B1"/>
    <mergeCell ref="I6:N6"/>
    <mergeCell ref="K7:N7"/>
    <mergeCell ref="A6:A8"/>
    <mergeCell ref="B6:B8"/>
    <mergeCell ref="Q5:T5"/>
    <mergeCell ref="O6:T6"/>
    <mergeCell ref="O7:O8"/>
    <mergeCell ref="P7:P8"/>
    <mergeCell ref="Q7:T7"/>
    <mergeCell ref="C7:C8"/>
    <mergeCell ref="D7:D8"/>
  </mergeCells>
  <pageMargins left="0.19685039370078741" right="0.19685039370078741" top="0.51181102362204722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SGV</vt:lpstr>
      <vt:lpstr>96</vt:lpstr>
      <vt:lpstr>97</vt:lpstr>
      <vt:lpstr>98</vt:lpstr>
      <vt:lpstr>99</vt:lpstr>
      <vt:lpstr>100</vt:lpstr>
      <vt:lpstr>101</vt:lpstr>
      <vt:lpstr>102</vt:lpstr>
      <vt:lpstr>'100'!Print_Titles</vt:lpstr>
      <vt:lpstr>'97'!Print_Titles</vt:lpstr>
      <vt:lpstr>'98'!Print_Titles</vt:lpstr>
      <vt:lpstr>'99'!Print_Titles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TSC</cp:lastModifiedBy>
  <cp:lastPrinted>2024-07-05T02:34:10Z</cp:lastPrinted>
  <dcterms:created xsi:type="dcterms:W3CDTF">2018-08-10T01:43:59Z</dcterms:created>
  <dcterms:modified xsi:type="dcterms:W3CDTF">2024-07-05T02:34:13Z</dcterms:modified>
</cp:coreProperties>
</file>